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6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 tabRatio="823"/>
  </bookViews>
  <sheets>
    <sheet name="Carátula" sheetId="20" r:id="rId1"/>
    <sheet name="Índice" sheetId="21" r:id="rId2"/>
    <sheet name="Sur" sheetId="31" r:id="rId3"/>
    <sheet name="Arequipa" sheetId="8" r:id="rId4"/>
    <sheet name="Cusco" sheetId="24" r:id="rId5"/>
    <sheet name="Madre de Dios" sheetId="25" r:id="rId6"/>
    <sheet name="Moquegua" sheetId="26" r:id="rId7"/>
    <sheet name="Puno" sheetId="27" r:id="rId8"/>
    <sheet name="Tacna" sheetId="32" r:id="rId9"/>
    <sheet name="INFORME" sheetId="33" state="hidden" r:id="rId10"/>
  </sheets>
  <calcPr calcId="145621"/>
</workbook>
</file>

<file path=xl/calcChain.xml><?xml version="1.0" encoding="utf-8"?>
<calcChain xmlns="http://schemas.openxmlformats.org/spreadsheetml/2006/main">
  <c r="G50" i="32" l="1"/>
  <c r="E113" i="31" l="1"/>
  <c r="I113" i="31"/>
  <c r="M113" i="31"/>
  <c r="C72" i="31" l="1"/>
  <c r="I12" i="31"/>
  <c r="I26" i="31"/>
  <c r="H26" i="31"/>
  <c r="I25" i="31"/>
  <c r="H25" i="31"/>
  <c r="I24" i="31"/>
  <c r="H24" i="31"/>
  <c r="I23" i="31"/>
  <c r="H23" i="31"/>
  <c r="I22" i="31"/>
  <c r="H22" i="31"/>
  <c r="I21" i="31"/>
  <c r="H21" i="31"/>
  <c r="I20" i="31"/>
  <c r="H20" i="31"/>
  <c r="I19" i="31"/>
  <c r="H19" i="31"/>
  <c r="I18" i="31"/>
  <c r="H18" i="31"/>
  <c r="I17" i="31"/>
  <c r="H17" i="31"/>
  <c r="I16" i="31"/>
  <c r="H16" i="31"/>
  <c r="I15" i="31"/>
  <c r="H15" i="31"/>
  <c r="I14" i="31"/>
  <c r="H14" i="31"/>
  <c r="I13" i="31"/>
  <c r="H13" i="31"/>
  <c r="H12" i="31"/>
  <c r="J101" i="32"/>
  <c r="L101" i="32"/>
  <c r="M101" i="32"/>
  <c r="C33" i="32"/>
  <c r="C33" i="27"/>
  <c r="C33" i="26"/>
  <c r="C33" i="25"/>
  <c r="C33" i="24"/>
  <c r="C33" i="8"/>
  <c r="P58" i="32" l="1"/>
  <c r="O58" i="32"/>
  <c r="N58" i="32"/>
  <c r="I58" i="32"/>
  <c r="H58" i="32"/>
  <c r="G58" i="32"/>
  <c r="P57" i="32"/>
  <c r="O57" i="32"/>
  <c r="N57" i="32"/>
  <c r="I57" i="32"/>
  <c r="H57" i="32"/>
  <c r="G57" i="32"/>
  <c r="P56" i="32"/>
  <c r="O56" i="32"/>
  <c r="N56" i="32"/>
  <c r="I56" i="32"/>
  <c r="H56" i="32"/>
  <c r="G56" i="32"/>
  <c r="P55" i="32"/>
  <c r="O55" i="32"/>
  <c r="N55" i="32"/>
  <c r="I55" i="32"/>
  <c r="H55" i="32"/>
  <c r="G55" i="32"/>
  <c r="P54" i="32"/>
  <c r="O54" i="32"/>
  <c r="N54" i="32"/>
  <c r="I54" i="32"/>
  <c r="H54" i="32"/>
  <c r="G54" i="32"/>
  <c r="P53" i="32"/>
  <c r="O53" i="32"/>
  <c r="N53" i="32"/>
  <c r="I53" i="32"/>
  <c r="H53" i="32"/>
  <c r="G53" i="32"/>
  <c r="P52" i="32"/>
  <c r="O52" i="32"/>
  <c r="N52" i="32"/>
  <c r="I52" i="32"/>
  <c r="H52" i="32"/>
  <c r="G52" i="32"/>
  <c r="P51" i="32"/>
  <c r="O51" i="32"/>
  <c r="N51" i="32"/>
  <c r="I51" i="32"/>
  <c r="H51" i="32"/>
  <c r="G51" i="32"/>
  <c r="P50" i="32"/>
  <c r="O50" i="32"/>
  <c r="N50" i="32"/>
  <c r="I50" i="32"/>
  <c r="H50" i="32"/>
  <c r="P49" i="32"/>
  <c r="O49" i="32"/>
  <c r="N49" i="32"/>
  <c r="I49" i="32"/>
  <c r="H49" i="32"/>
  <c r="G49" i="32"/>
  <c r="P48" i="32"/>
  <c r="O48" i="32"/>
  <c r="N48" i="32"/>
  <c r="I48" i="32"/>
  <c r="H48" i="32"/>
  <c r="G48" i="32"/>
  <c r="P47" i="32"/>
  <c r="O47" i="32"/>
  <c r="N47" i="32"/>
  <c r="I47" i="32"/>
  <c r="H47" i="32"/>
  <c r="G47" i="32"/>
  <c r="P46" i="32"/>
  <c r="O46" i="32"/>
  <c r="N46" i="32"/>
  <c r="I46" i="32"/>
  <c r="H46" i="32"/>
  <c r="G46" i="32"/>
  <c r="P45" i="32"/>
  <c r="O45" i="32"/>
  <c r="N45" i="32"/>
  <c r="I45" i="32"/>
  <c r="H45" i="32"/>
  <c r="G45" i="32"/>
  <c r="P44" i="32"/>
  <c r="O44" i="32"/>
  <c r="N44" i="32"/>
  <c r="I44" i="32"/>
  <c r="H44" i="32"/>
  <c r="G44" i="32"/>
  <c r="P43" i="32"/>
  <c r="O43" i="32"/>
  <c r="N43" i="32"/>
  <c r="I43" i="32"/>
  <c r="H43" i="32"/>
  <c r="G43" i="32"/>
  <c r="P42" i="32"/>
  <c r="O42" i="32"/>
  <c r="N42" i="32"/>
  <c r="I42" i="32"/>
  <c r="H42" i="32"/>
  <c r="G42" i="32"/>
  <c r="P41" i="32"/>
  <c r="O41" i="32"/>
  <c r="N41" i="32"/>
  <c r="I41" i="32"/>
  <c r="H41" i="32"/>
  <c r="G41" i="32"/>
  <c r="P40" i="32"/>
  <c r="O40" i="32"/>
  <c r="N40" i="32"/>
  <c r="I40" i="32"/>
  <c r="H40" i="32"/>
  <c r="G40" i="32"/>
  <c r="P39" i="32"/>
  <c r="O39" i="32"/>
  <c r="N39" i="32"/>
  <c r="I39" i="32"/>
  <c r="H39" i="32"/>
  <c r="G39" i="32"/>
  <c r="P58" i="27"/>
  <c r="O58" i="27"/>
  <c r="N58" i="27"/>
  <c r="I58" i="27"/>
  <c r="H58" i="27"/>
  <c r="G58" i="27"/>
  <c r="P57" i="27"/>
  <c r="O57" i="27"/>
  <c r="N57" i="27"/>
  <c r="I57" i="27"/>
  <c r="H57" i="27"/>
  <c r="G57" i="27"/>
  <c r="P56" i="27"/>
  <c r="O56" i="27"/>
  <c r="N56" i="27"/>
  <c r="I56" i="27"/>
  <c r="H56" i="27"/>
  <c r="G56" i="27"/>
  <c r="P55" i="27"/>
  <c r="O55" i="27"/>
  <c r="N55" i="27"/>
  <c r="I55" i="27"/>
  <c r="H55" i="27"/>
  <c r="G55" i="27"/>
  <c r="P54" i="27"/>
  <c r="O54" i="27"/>
  <c r="N54" i="27"/>
  <c r="I54" i="27"/>
  <c r="H54" i="27"/>
  <c r="G54" i="27"/>
  <c r="P53" i="27"/>
  <c r="O53" i="27"/>
  <c r="N53" i="27"/>
  <c r="I53" i="27"/>
  <c r="H53" i="27"/>
  <c r="G53" i="27"/>
  <c r="P52" i="27"/>
  <c r="O52" i="27"/>
  <c r="N52" i="27"/>
  <c r="I52" i="27"/>
  <c r="H52" i="27"/>
  <c r="G52" i="27"/>
  <c r="P51" i="27"/>
  <c r="O51" i="27"/>
  <c r="N51" i="27"/>
  <c r="I51" i="27"/>
  <c r="H51" i="27"/>
  <c r="G51" i="27"/>
  <c r="P50" i="27"/>
  <c r="O50" i="27"/>
  <c r="N50" i="27"/>
  <c r="I50" i="27"/>
  <c r="H50" i="27"/>
  <c r="G50" i="27"/>
  <c r="P49" i="27"/>
  <c r="O49" i="27"/>
  <c r="N49" i="27"/>
  <c r="I49" i="27"/>
  <c r="H49" i="27"/>
  <c r="G49" i="27"/>
  <c r="P48" i="27"/>
  <c r="O48" i="27"/>
  <c r="N48" i="27"/>
  <c r="I48" i="27"/>
  <c r="H48" i="27"/>
  <c r="G48" i="27"/>
  <c r="P47" i="27"/>
  <c r="O47" i="27"/>
  <c r="N47" i="27"/>
  <c r="I47" i="27"/>
  <c r="H47" i="27"/>
  <c r="G47" i="27"/>
  <c r="P46" i="27"/>
  <c r="O46" i="27"/>
  <c r="N46" i="27"/>
  <c r="I46" i="27"/>
  <c r="H46" i="27"/>
  <c r="G46" i="27"/>
  <c r="P45" i="27"/>
  <c r="O45" i="27"/>
  <c r="N45" i="27"/>
  <c r="I45" i="27"/>
  <c r="H45" i="27"/>
  <c r="G45" i="27"/>
  <c r="P44" i="27"/>
  <c r="O44" i="27"/>
  <c r="N44" i="27"/>
  <c r="I44" i="27"/>
  <c r="H44" i="27"/>
  <c r="G44" i="27"/>
  <c r="P43" i="27"/>
  <c r="O43" i="27"/>
  <c r="N43" i="27"/>
  <c r="I43" i="27"/>
  <c r="H43" i="27"/>
  <c r="G43" i="27"/>
  <c r="P42" i="27"/>
  <c r="O42" i="27"/>
  <c r="N42" i="27"/>
  <c r="I42" i="27"/>
  <c r="H42" i="27"/>
  <c r="G42" i="27"/>
  <c r="P41" i="27"/>
  <c r="O41" i="27"/>
  <c r="N41" i="27"/>
  <c r="I41" i="27"/>
  <c r="H41" i="27"/>
  <c r="G41" i="27"/>
  <c r="P40" i="27"/>
  <c r="O40" i="27"/>
  <c r="N40" i="27"/>
  <c r="I40" i="27"/>
  <c r="H40" i="27"/>
  <c r="G40" i="27"/>
  <c r="P39" i="27"/>
  <c r="O39" i="27"/>
  <c r="N39" i="27"/>
  <c r="I39" i="27"/>
  <c r="H39" i="27"/>
  <c r="G39" i="27"/>
  <c r="P58" i="26"/>
  <c r="O58" i="26"/>
  <c r="N58" i="26"/>
  <c r="I58" i="26"/>
  <c r="H58" i="26"/>
  <c r="G58" i="26"/>
  <c r="P57" i="26"/>
  <c r="O57" i="26"/>
  <c r="N57" i="26"/>
  <c r="I57" i="26"/>
  <c r="H57" i="26"/>
  <c r="G57" i="26"/>
  <c r="P56" i="26"/>
  <c r="O56" i="26"/>
  <c r="N56" i="26"/>
  <c r="I56" i="26"/>
  <c r="H56" i="26"/>
  <c r="G56" i="26"/>
  <c r="P55" i="26"/>
  <c r="O55" i="26"/>
  <c r="N55" i="26"/>
  <c r="I55" i="26"/>
  <c r="H55" i="26"/>
  <c r="G55" i="26"/>
  <c r="P54" i="26"/>
  <c r="O54" i="26"/>
  <c r="N54" i="26"/>
  <c r="I54" i="26"/>
  <c r="H54" i="26"/>
  <c r="G54" i="26"/>
  <c r="P53" i="26"/>
  <c r="O53" i="26"/>
  <c r="N53" i="26"/>
  <c r="I53" i="26"/>
  <c r="H53" i="26"/>
  <c r="G53" i="26"/>
  <c r="P52" i="26"/>
  <c r="O52" i="26"/>
  <c r="N52" i="26"/>
  <c r="I52" i="26"/>
  <c r="H52" i="26"/>
  <c r="G52" i="26"/>
  <c r="P51" i="26"/>
  <c r="O51" i="26"/>
  <c r="N51" i="26"/>
  <c r="I51" i="26"/>
  <c r="H51" i="26"/>
  <c r="G51" i="26"/>
  <c r="P50" i="26"/>
  <c r="O50" i="26"/>
  <c r="N50" i="26"/>
  <c r="I50" i="26"/>
  <c r="H50" i="26"/>
  <c r="G50" i="26"/>
  <c r="P49" i="26"/>
  <c r="O49" i="26"/>
  <c r="N49" i="26"/>
  <c r="I49" i="26"/>
  <c r="H49" i="26"/>
  <c r="G49" i="26"/>
  <c r="P48" i="26"/>
  <c r="O48" i="26"/>
  <c r="N48" i="26"/>
  <c r="I48" i="26"/>
  <c r="H48" i="26"/>
  <c r="G48" i="26"/>
  <c r="P47" i="26"/>
  <c r="O47" i="26"/>
  <c r="N47" i="26"/>
  <c r="I47" i="26"/>
  <c r="H47" i="26"/>
  <c r="G47" i="26"/>
  <c r="P46" i="26"/>
  <c r="O46" i="26"/>
  <c r="N46" i="26"/>
  <c r="I46" i="26"/>
  <c r="H46" i="26"/>
  <c r="G46" i="26"/>
  <c r="P45" i="26"/>
  <c r="O45" i="26"/>
  <c r="N45" i="26"/>
  <c r="I45" i="26"/>
  <c r="H45" i="26"/>
  <c r="G45" i="26"/>
  <c r="P44" i="26"/>
  <c r="O44" i="26"/>
  <c r="N44" i="26"/>
  <c r="I44" i="26"/>
  <c r="H44" i="26"/>
  <c r="G44" i="26"/>
  <c r="P43" i="26"/>
  <c r="O43" i="26"/>
  <c r="N43" i="26"/>
  <c r="I43" i="26"/>
  <c r="H43" i="26"/>
  <c r="G43" i="26"/>
  <c r="P42" i="26"/>
  <c r="O42" i="26"/>
  <c r="N42" i="26"/>
  <c r="I42" i="26"/>
  <c r="H42" i="26"/>
  <c r="G42" i="26"/>
  <c r="P41" i="26"/>
  <c r="O41" i="26"/>
  <c r="N41" i="26"/>
  <c r="I41" i="26"/>
  <c r="H41" i="26"/>
  <c r="G41" i="26"/>
  <c r="P40" i="26"/>
  <c r="O40" i="26"/>
  <c r="N40" i="26"/>
  <c r="I40" i="26"/>
  <c r="H40" i="26"/>
  <c r="G40" i="26"/>
  <c r="P39" i="26"/>
  <c r="O39" i="26"/>
  <c r="N39" i="26"/>
  <c r="I39" i="26"/>
  <c r="H39" i="26"/>
  <c r="G39" i="26"/>
  <c r="P58" i="25"/>
  <c r="O58" i="25"/>
  <c r="N58" i="25"/>
  <c r="I58" i="25"/>
  <c r="H58" i="25"/>
  <c r="G58" i="25"/>
  <c r="P57" i="25"/>
  <c r="O57" i="25"/>
  <c r="N57" i="25"/>
  <c r="I57" i="25"/>
  <c r="H57" i="25"/>
  <c r="G57" i="25"/>
  <c r="P56" i="25"/>
  <c r="O56" i="25"/>
  <c r="N56" i="25"/>
  <c r="I56" i="25"/>
  <c r="H56" i="25"/>
  <c r="G56" i="25"/>
  <c r="P55" i="25"/>
  <c r="O55" i="25"/>
  <c r="N55" i="25"/>
  <c r="I55" i="25"/>
  <c r="H55" i="25"/>
  <c r="G55" i="25"/>
  <c r="P54" i="25"/>
  <c r="O54" i="25"/>
  <c r="N54" i="25"/>
  <c r="I54" i="25"/>
  <c r="H54" i="25"/>
  <c r="G54" i="25"/>
  <c r="P53" i="25"/>
  <c r="O53" i="25"/>
  <c r="N53" i="25"/>
  <c r="I53" i="25"/>
  <c r="H53" i="25"/>
  <c r="G53" i="25"/>
  <c r="P52" i="25"/>
  <c r="O52" i="25"/>
  <c r="N52" i="25"/>
  <c r="I52" i="25"/>
  <c r="H52" i="25"/>
  <c r="G52" i="25"/>
  <c r="P51" i="25"/>
  <c r="O51" i="25"/>
  <c r="N51" i="25"/>
  <c r="I51" i="25"/>
  <c r="H51" i="25"/>
  <c r="G51" i="25"/>
  <c r="P50" i="25"/>
  <c r="O50" i="25"/>
  <c r="N50" i="25"/>
  <c r="I50" i="25"/>
  <c r="H50" i="25"/>
  <c r="G50" i="25"/>
  <c r="P49" i="25"/>
  <c r="O49" i="25"/>
  <c r="N49" i="25"/>
  <c r="I49" i="25"/>
  <c r="H49" i="25"/>
  <c r="G49" i="25"/>
  <c r="P48" i="25"/>
  <c r="O48" i="25"/>
  <c r="N48" i="25"/>
  <c r="I48" i="25"/>
  <c r="H48" i="25"/>
  <c r="G48" i="25"/>
  <c r="P47" i="25"/>
  <c r="O47" i="25"/>
  <c r="N47" i="25"/>
  <c r="I47" i="25"/>
  <c r="H47" i="25"/>
  <c r="G47" i="25"/>
  <c r="P46" i="25"/>
  <c r="O46" i="25"/>
  <c r="N46" i="25"/>
  <c r="I46" i="25"/>
  <c r="H46" i="25"/>
  <c r="G46" i="25"/>
  <c r="P45" i="25"/>
  <c r="O45" i="25"/>
  <c r="N45" i="25"/>
  <c r="I45" i="25"/>
  <c r="H45" i="25"/>
  <c r="G45" i="25"/>
  <c r="P44" i="25"/>
  <c r="O44" i="25"/>
  <c r="N44" i="25"/>
  <c r="I44" i="25"/>
  <c r="H44" i="25"/>
  <c r="G44" i="25"/>
  <c r="P43" i="25"/>
  <c r="O43" i="25"/>
  <c r="N43" i="25"/>
  <c r="I43" i="25"/>
  <c r="H43" i="25"/>
  <c r="G43" i="25"/>
  <c r="P42" i="25"/>
  <c r="O42" i="25"/>
  <c r="N42" i="25"/>
  <c r="I42" i="25"/>
  <c r="H42" i="25"/>
  <c r="G42" i="25"/>
  <c r="P41" i="25"/>
  <c r="O41" i="25"/>
  <c r="N41" i="25"/>
  <c r="I41" i="25"/>
  <c r="H41" i="25"/>
  <c r="G41" i="25"/>
  <c r="P40" i="25"/>
  <c r="O40" i="25"/>
  <c r="N40" i="25"/>
  <c r="I40" i="25"/>
  <c r="H40" i="25"/>
  <c r="G40" i="25"/>
  <c r="P39" i="25"/>
  <c r="O39" i="25"/>
  <c r="N39" i="25"/>
  <c r="I39" i="25"/>
  <c r="H39" i="25"/>
  <c r="G39" i="25"/>
  <c r="N111" i="31" l="1"/>
  <c r="N110" i="31"/>
  <c r="N109" i="31"/>
  <c r="N108" i="31"/>
  <c r="N107" i="31"/>
  <c r="N106" i="31"/>
  <c r="N105" i="31"/>
  <c r="N104" i="31"/>
  <c r="L111" i="31"/>
  <c r="L110" i="31"/>
  <c r="L109" i="31"/>
  <c r="L108" i="31"/>
  <c r="L107" i="31"/>
  <c r="L106" i="31"/>
  <c r="L105" i="31"/>
  <c r="L104" i="31"/>
  <c r="J111" i="31"/>
  <c r="J110" i="31"/>
  <c r="J109" i="31"/>
  <c r="J108" i="31"/>
  <c r="J107" i="31"/>
  <c r="J106" i="31"/>
  <c r="J105" i="31"/>
  <c r="J104" i="31"/>
  <c r="H111" i="31"/>
  <c r="H110" i="31"/>
  <c r="H109" i="31"/>
  <c r="H108" i="31"/>
  <c r="H107" i="31"/>
  <c r="H106" i="31"/>
  <c r="H105" i="31"/>
  <c r="H104" i="31"/>
  <c r="F110" i="31"/>
  <c r="F109" i="31"/>
  <c r="F108" i="31"/>
  <c r="F107" i="31"/>
  <c r="F106" i="31"/>
  <c r="F105" i="31"/>
  <c r="F104" i="31"/>
  <c r="F111" i="31"/>
  <c r="P59" i="32" l="1"/>
  <c r="I59" i="32"/>
  <c r="P59" i="27"/>
  <c r="I59" i="27"/>
  <c r="P59" i="26"/>
  <c r="I59" i="26"/>
  <c r="G59" i="25"/>
  <c r="G59" i="8"/>
  <c r="G59" i="24"/>
  <c r="N59" i="24"/>
  <c r="P59" i="25"/>
  <c r="I59" i="25"/>
  <c r="P59" i="24"/>
  <c r="P58" i="24"/>
  <c r="P57" i="24"/>
  <c r="P56" i="24"/>
  <c r="P55" i="24"/>
  <c r="P54" i="24"/>
  <c r="P53" i="24"/>
  <c r="P52" i="24"/>
  <c r="P51" i="24"/>
  <c r="P50" i="24"/>
  <c r="P49" i="24"/>
  <c r="P48" i="24"/>
  <c r="P47" i="24"/>
  <c r="P46" i="24"/>
  <c r="P45" i="24"/>
  <c r="P44" i="24"/>
  <c r="P43" i="24"/>
  <c r="P42" i="24"/>
  <c r="P41" i="24"/>
  <c r="P40" i="24"/>
  <c r="P39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P59" i="8"/>
  <c r="I3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I59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40" i="8"/>
  <c r="O112" i="32" l="1"/>
  <c r="H112" i="32"/>
  <c r="O111" i="32"/>
  <c r="H111" i="32"/>
  <c r="O110" i="32"/>
  <c r="H110" i="32"/>
  <c r="M109" i="32"/>
  <c r="L109" i="32"/>
  <c r="J109" i="32"/>
  <c r="F109" i="32"/>
  <c r="E109" i="32"/>
  <c r="C109" i="32"/>
  <c r="O108" i="32"/>
  <c r="H108" i="32"/>
  <c r="O107" i="32"/>
  <c r="N107" i="32"/>
  <c r="H107" i="32"/>
  <c r="O106" i="32"/>
  <c r="H106" i="32"/>
  <c r="N105" i="32"/>
  <c r="M105" i="32"/>
  <c r="N106" i="32" s="1"/>
  <c r="L105" i="32"/>
  <c r="J105" i="32"/>
  <c r="F105" i="32"/>
  <c r="G108" i="32" s="1"/>
  <c r="E105" i="32"/>
  <c r="C105" i="32"/>
  <c r="O104" i="32"/>
  <c r="H104" i="32"/>
  <c r="O103" i="32"/>
  <c r="H103" i="32"/>
  <c r="O102" i="32"/>
  <c r="H102" i="32"/>
  <c r="F101" i="32"/>
  <c r="E101" i="32"/>
  <c r="C101" i="32"/>
  <c r="M90" i="32"/>
  <c r="L90" i="32"/>
  <c r="L89" i="32" s="1"/>
  <c r="F90" i="32"/>
  <c r="G88" i="32" s="1"/>
  <c r="E90" i="32"/>
  <c r="E89" i="32" s="1"/>
  <c r="M89" i="32"/>
  <c r="N89" i="32" s="1"/>
  <c r="F89" i="32"/>
  <c r="G89" i="32" s="1"/>
  <c r="H88" i="32"/>
  <c r="H87" i="32"/>
  <c r="H86" i="32"/>
  <c r="H85" i="32"/>
  <c r="H84" i="32"/>
  <c r="H83" i="32"/>
  <c r="O82" i="32"/>
  <c r="H82" i="32"/>
  <c r="O81" i="32"/>
  <c r="H81" i="32"/>
  <c r="O80" i="32"/>
  <c r="H80" i="32"/>
  <c r="O79" i="32"/>
  <c r="H79" i="32"/>
  <c r="O78" i="32"/>
  <c r="H78" i="32"/>
  <c r="O77" i="32"/>
  <c r="H77" i="32"/>
  <c r="O76" i="32"/>
  <c r="H76" i="32"/>
  <c r="O75" i="32"/>
  <c r="N75" i="32"/>
  <c r="H75" i="32"/>
  <c r="O74" i="32"/>
  <c r="H74" i="32"/>
  <c r="O73" i="32"/>
  <c r="H73" i="32"/>
  <c r="O72" i="32"/>
  <c r="H72" i="32"/>
  <c r="C66" i="32"/>
  <c r="O59" i="32"/>
  <c r="N59" i="32"/>
  <c r="H59" i="32"/>
  <c r="G59" i="32"/>
  <c r="I27" i="32"/>
  <c r="J22" i="32" s="1"/>
  <c r="H27" i="32"/>
  <c r="L26" i="32"/>
  <c r="K26" i="32"/>
  <c r="L25" i="32"/>
  <c r="K25" i="32"/>
  <c r="L24" i="32"/>
  <c r="K24" i="32"/>
  <c r="L23" i="32"/>
  <c r="K23" i="32"/>
  <c r="L22" i="32"/>
  <c r="K22" i="32"/>
  <c r="L21" i="32"/>
  <c r="K21" i="32"/>
  <c r="L20" i="32"/>
  <c r="K20" i="32"/>
  <c r="L19" i="32"/>
  <c r="K19" i="32"/>
  <c r="L18" i="32"/>
  <c r="K18" i="32"/>
  <c r="L17" i="32"/>
  <c r="K17" i="32"/>
  <c r="L16" i="32"/>
  <c r="K16" i="32"/>
  <c r="L15" i="32"/>
  <c r="K15" i="32"/>
  <c r="L14" i="32"/>
  <c r="K14" i="32"/>
  <c r="L13" i="32"/>
  <c r="K13" i="32"/>
  <c r="L12" i="32"/>
  <c r="K12" i="32"/>
  <c r="J3" i="32"/>
  <c r="B3" i="32"/>
  <c r="J2" i="32"/>
  <c r="B2" i="32"/>
  <c r="M109" i="27"/>
  <c r="L109" i="27"/>
  <c r="J109" i="27"/>
  <c r="M105" i="27"/>
  <c r="L105" i="27"/>
  <c r="J105" i="27"/>
  <c r="M101" i="27"/>
  <c r="L101" i="27"/>
  <c r="J101" i="27"/>
  <c r="F109" i="27"/>
  <c r="E109" i="27"/>
  <c r="C109" i="27"/>
  <c r="F105" i="27"/>
  <c r="E105" i="27"/>
  <c r="C105" i="27"/>
  <c r="F101" i="27"/>
  <c r="E101" i="27"/>
  <c r="C101" i="27"/>
  <c r="O88" i="27"/>
  <c r="O87" i="27"/>
  <c r="O86" i="27"/>
  <c r="O85" i="27"/>
  <c r="O84" i="27"/>
  <c r="O83" i="27"/>
  <c r="O82" i="27"/>
  <c r="O81" i="27"/>
  <c r="O80" i="27"/>
  <c r="O79" i="27"/>
  <c r="O78" i="27"/>
  <c r="O77" i="27"/>
  <c r="O76" i="27"/>
  <c r="O75" i="27"/>
  <c r="O74" i="27"/>
  <c r="O58" i="8"/>
  <c r="O57" i="8"/>
  <c r="O56" i="8"/>
  <c r="O55" i="8"/>
  <c r="O54" i="8"/>
  <c r="O53" i="8"/>
  <c r="O58" i="24"/>
  <c r="N58" i="24"/>
  <c r="O57" i="24"/>
  <c r="N57" i="24"/>
  <c r="O56" i="24"/>
  <c r="N56" i="24"/>
  <c r="M109" i="26"/>
  <c r="L109" i="26"/>
  <c r="J109" i="26"/>
  <c r="M105" i="26"/>
  <c r="L105" i="26"/>
  <c r="J105" i="26"/>
  <c r="M101" i="26"/>
  <c r="L101" i="26"/>
  <c r="J101" i="26"/>
  <c r="F109" i="26"/>
  <c r="E109" i="26"/>
  <c r="C109" i="26"/>
  <c r="F105" i="26"/>
  <c r="E105" i="26"/>
  <c r="C105" i="26"/>
  <c r="F101" i="26"/>
  <c r="E101" i="26"/>
  <c r="C101" i="26"/>
  <c r="M109" i="25"/>
  <c r="L109" i="25"/>
  <c r="M105" i="25"/>
  <c r="L105" i="25"/>
  <c r="M101" i="25"/>
  <c r="L101" i="25"/>
  <c r="F109" i="25"/>
  <c r="E109" i="25"/>
  <c r="F105" i="25"/>
  <c r="E105" i="25"/>
  <c r="F101" i="25"/>
  <c r="E101" i="25"/>
  <c r="M109" i="24"/>
  <c r="L109" i="24"/>
  <c r="M105" i="24"/>
  <c r="L105" i="24"/>
  <c r="M101" i="24"/>
  <c r="L101" i="24"/>
  <c r="F109" i="24"/>
  <c r="E109" i="24"/>
  <c r="F105" i="24"/>
  <c r="E105" i="24"/>
  <c r="F101" i="24"/>
  <c r="E101" i="24"/>
  <c r="M109" i="8"/>
  <c r="L109" i="8"/>
  <c r="M105" i="8"/>
  <c r="L105" i="8"/>
  <c r="M101" i="8"/>
  <c r="L101" i="8"/>
  <c r="F109" i="8"/>
  <c r="E109" i="8"/>
  <c r="F105" i="8"/>
  <c r="E105" i="8"/>
  <c r="F101" i="8"/>
  <c r="E101" i="8"/>
  <c r="H82" i="8"/>
  <c r="H83" i="8"/>
  <c r="H84" i="8"/>
  <c r="H85" i="8"/>
  <c r="H86" i="8"/>
  <c r="H87" i="8"/>
  <c r="H88" i="8"/>
  <c r="L40" i="31"/>
  <c r="K40" i="31"/>
  <c r="L41" i="31"/>
  <c r="K41" i="31"/>
  <c r="O109" i="32" l="1"/>
  <c r="O105" i="32"/>
  <c r="H109" i="32"/>
  <c r="N77" i="32"/>
  <c r="O90" i="32"/>
  <c r="N79" i="32"/>
  <c r="N73" i="32"/>
  <c r="N81" i="32"/>
  <c r="N108" i="32"/>
  <c r="O101" i="32"/>
  <c r="H101" i="32"/>
  <c r="G105" i="32"/>
  <c r="H105" i="32"/>
  <c r="O89" i="32"/>
  <c r="N72" i="32"/>
  <c r="N76" i="32"/>
  <c r="N80" i="32"/>
  <c r="N90" i="32"/>
  <c r="N74" i="32"/>
  <c r="N78" i="32"/>
  <c r="N82" i="32"/>
  <c r="L27" i="32"/>
  <c r="G90" i="32"/>
  <c r="J14" i="32"/>
  <c r="H89" i="32"/>
  <c r="H90" i="32"/>
  <c r="J26" i="32"/>
  <c r="J18" i="32"/>
  <c r="G102" i="32"/>
  <c r="G103" i="32"/>
  <c r="G104" i="32"/>
  <c r="G110" i="32"/>
  <c r="G111" i="32"/>
  <c r="G112" i="32"/>
  <c r="J13" i="32"/>
  <c r="J17" i="32"/>
  <c r="J21" i="32"/>
  <c r="J25" i="32"/>
  <c r="J27" i="32"/>
  <c r="G101" i="32"/>
  <c r="G109" i="32"/>
  <c r="J12" i="32"/>
  <c r="J16" i="32"/>
  <c r="J20" i="32"/>
  <c r="J24" i="32"/>
  <c r="K27" i="32"/>
  <c r="C7" i="32" s="1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N101" i="32"/>
  <c r="N102" i="32"/>
  <c r="N103" i="32"/>
  <c r="N104" i="32"/>
  <c r="G106" i="32"/>
  <c r="G107" i="32"/>
  <c r="N109" i="32"/>
  <c r="N110" i="32"/>
  <c r="N111" i="32"/>
  <c r="N112" i="32"/>
  <c r="J15" i="32"/>
  <c r="J19" i="32"/>
  <c r="J23" i="32"/>
  <c r="N57" i="8" l="1"/>
  <c r="N55" i="8"/>
  <c r="N53" i="8"/>
  <c r="N58" i="8"/>
  <c r="N56" i="8"/>
  <c r="N54" i="8"/>
  <c r="J3" i="31"/>
  <c r="J2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O91" i="31"/>
  <c r="P91" i="31" s="1"/>
  <c r="O92" i="31"/>
  <c r="P92" i="31" s="1"/>
  <c r="H91" i="31"/>
  <c r="I91" i="31" s="1"/>
  <c r="O90" i="31"/>
  <c r="P90" i="31" s="1"/>
  <c r="H90" i="31"/>
  <c r="I90" i="31" s="1"/>
  <c r="O89" i="31"/>
  <c r="P89" i="31" s="1"/>
  <c r="H89" i="31"/>
  <c r="I89" i="31" s="1"/>
  <c r="O88" i="31"/>
  <c r="P88" i="31" s="1"/>
  <c r="H88" i="31"/>
  <c r="I88" i="31" s="1"/>
  <c r="O87" i="31"/>
  <c r="P87" i="31" s="1"/>
  <c r="H87" i="31"/>
  <c r="I87" i="31" s="1"/>
  <c r="O86" i="31"/>
  <c r="P86" i="31" s="1"/>
  <c r="H86" i="31"/>
  <c r="I86" i="31" s="1"/>
  <c r="O85" i="31"/>
  <c r="P85" i="31" s="1"/>
  <c r="H85" i="31"/>
  <c r="I85" i="31" s="1"/>
  <c r="O84" i="31"/>
  <c r="P84" i="31" s="1"/>
  <c r="H84" i="31"/>
  <c r="I84" i="31" s="1"/>
  <c r="O83" i="31"/>
  <c r="P83" i="31" s="1"/>
  <c r="H83" i="31"/>
  <c r="I83" i="31" s="1"/>
  <c r="O82" i="31"/>
  <c r="P82" i="31" s="1"/>
  <c r="H82" i="31"/>
  <c r="I82" i="31" s="1"/>
  <c r="O81" i="31"/>
  <c r="P81" i="31" s="1"/>
  <c r="H81" i="31"/>
  <c r="I81" i="31" s="1"/>
  <c r="O80" i="31"/>
  <c r="P80" i="31" s="1"/>
  <c r="H80" i="31"/>
  <c r="I80" i="31" s="1"/>
  <c r="O79" i="31"/>
  <c r="P79" i="31" s="1"/>
  <c r="H79" i="31"/>
  <c r="I79" i="31" s="1"/>
  <c r="O78" i="31"/>
  <c r="P78" i="31" s="1"/>
  <c r="H78" i="31"/>
  <c r="I78" i="31" s="1"/>
  <c r="O77" i="31"/>
  <c r="P77" i="31" s="1"/>
  <c r="H77" i="31"/>
  <c r="I77" i="31" s="1"/>
  <c r="K64" i="31"/>
  <c r="L64" i="31" s="1"/>
  <c r="K63" i="31"/>
  <c r="L63" i="31" s="1"/>
  <c r="K62" i="31"/>
  <c r="L62" i="31" s="1"/>
  <c r="K61" i="31"/>
  <c r="L61" i="31" s="1"/>
  <c r="K60" i="31"/>
  <c r="L60" i="31" s="1"/>
  <c r="K59" i="31"/>
  <c r="L59" i="31" s="1"/>
  <c r="K58" i="31"/>
  <c r="L58" i="31" s="1"/>
  <c r="K57" i="31"/>
  <c r="L57" i="31" s="1"/>
  <c r="K56" i="31"/>
  <c r="L56" i="31" s="1"/>
  <c r="K55" i="31"/>
  <c r="C50" i="31" s="1"/>
  <c r="L55" i="31" l="1"/>
  <c r="H92" i="31"/>
  <c r="I92" i="31" s="1"/>
  <c r="L42" i="31"/>
  <c r="B3" i="31"/>
  <c r="K39" i="31" l="1"/>
  <c r="L38" i="31"/>
  <c r="M38" i="31" s="1"/>
  <c r="L43" i="31"/>
  <c r="H44" i="31"/>
  <c r="H66" i="31" s="1"/>
  <c r="H65" i="31" s="1"/>
  <c r="L39" i="31"/>
  <c r="K42" i="31"/>
  <c r="K43" i="31"/>
  <c r="K38" i="31"/>
  <c r="I44" i="31"/>
  <c r="I66" i="31" s="1"/>
  <c r="I65" i="31" s="1"/>
  <c r="L26" i="31"/>
  <c r="M26" i="31" s="1"/>
  <c r="K26" i="31"/>
  <c r="L25" i="31"/>
  <c r="M25" i="31" s="1"/>
  <c r="K25" i="31"/>
  <c r="L24" i="31"/>
  <c r="M24" i="31" s="1"/>
  <c r="K24" i="31"/>
  <c r="L23" i="31"/>
  <c r="M23" i="31" s="1"/>
  <c r="K23" i="31"/>
  <c r="L21" i="31"/>
  <c r="M21" i="31" s="1"/>
  <c r="K21" i="31"/>
  <c r="L20" i="31"/>
  <c r="M20" i="31" s="1"/>
  <c r="K20" i="31"/>
  <c r="L19" i="31"/>
  <c r="M19" i="31" s="1"/>
  <c r="K19" i="31"/>
  <c r="L18" i="31"/>
  <c r="M18" i="31" s="1"/>
  <c r="K18" i="31"/>
  <c r="L17" i="31"/>
  <c r="M17" i="31" s="1"/>
  <c r="K17" i="31"/>
  <c r="L16" i="31"/>
  <c r="M16" i="31" s="1"/>
  <c r="K16" i="31"/>
  <c r="L15" i="31"/>
  <c r="M15" i="31" s="1"/>
  <c r="K15" i="31"/>
  <c r="L14" i="31"/>
  <c r="M14" i="31" s="1"/>
  <c r="K14" i="31"/>
  <c r="L13" i="31"/>
  <c r="M13" i="31" s="1"/>
  <c r="K13" i="31"/>
  <c r="M39" i="31" l="1"/>
  <c r="M43" i="31"/>
  <c r="M40" i="31"/>
  <c r="J64" i="31"/>
  <c r="J60" i="31"/>
  <c r="J56" i="31"/>
  <c r="J63" i="31"/>
  <c r="J55" i="31"/>
  <c r="J62" i="31"/>
  <c r="J58" i="31"/>
  <c r="K66" i="31"/>
  <c r="L66" i="31" s="1"/>
  <c r="J66" i="31"/>
  <c r="J61" i="31"/>
  <c r="J57" i="31"/>
  <c r="J59" i="31"/>
  <c r="M42" i="31"/>
  <c r="M41" i="31"/>
  <c r="J39" i="31"/>
  <c r="J41" i="31"/>
  <c r="J40" i="31"/>
  <c r="L44" i="31"/>
  <c r="M44" i="31" s="1"/>
  <c r="J44" i="31"/>
  <c r="J42" i="31"/>
  <c r="K44" i="31"/>
  <c r="J43" i="31"/>
  <c r="J38" i="31"/>
  <c r="C33" i="31" s="1"/>
  <c r="H86" i="24"/>
  <c r="H87" i="24"/>
  <c r="H88" i="24"/>
  <c r="H79" i="25"/>
  <c r="H80" i="25"/>
  <c r="H81" i="25"/>
  <c r="H82" i="25"/>
  <c r="H83" i="25"/>
  <c r="H84" i="25"/>
  <c r="H85" i="25"/>
  <c r="H86" i="25"/>
  <c r="H87" i="25"/>
  <c r="H88" i="25"/>
  <c r="H86" i="27"/>
  <c r="H87" i="27"/>
  <c r="H88" i="27"/>
  <c r="O84" i="26"/>
  <c r="O85" i="26"/>
  <c r="O86" i="26"/>
  <c r="O87" i="26"/>
  <c r="O88" i="26"/>
  <c r="O86" i="24"/>
  <c r="O87" i="24"/>
  <c r="O88" i="24"/>
  <c r="O84" i="8"/>
  <c r="O85" i="8"/>
  <c r="O86" i="8"/>
  <c r="O87" i="8"/>
  <c r="O88" i="8"/>
  <c r="K65" i="31" l="1"/>
  <c r="L65" i="31" s="1"/>
  <c r="J65" i="31"/>
  <c r="J109" i="25"/>
  <c r="J105" i="25"/>
  <c r="J101" i="25"/>
  <c r="J109" i="24"/>
  <c r="J105" i="24"/>
  <c r="J101" i="24"/>
  <c r="C109" i="25"/>
  <c r="C105" i="25"/>
  <c r="C101" i="25"/>
  <c r="C109" i="24"/>
  <c r="C105" i="24"/>
  <c r="C101" i="24"/>
  <c r="J3" i="27"/>
  <c r="B3" i="27"/>
  <c r="J2" i="27"/>
  <c r="B2" i="27"/>
  <c r="J3" i="26"/>
  <c r="B3" i="26"/>
  <c r="J2" i="26"/>
  <c r="B2" i="26"/>
  <c r="J3" i="25"/>
  <c r="B3" i="25"/>
  <c r="J2" i="25"/>
  <c r="B2" i="25"/>
  <c r="J3" i="24"/>
  <c r="B3" i="24"/>
  <c r="J2" i="24"/>
  <c r="B2" i="24"/>
  <c r="J3" i="8"/>
  <c r="O112" i="27"/>
  <c r="N112" i="27"/>
  <c r="H112" i="27"/>
  <c r="G112" i="27"/>
  <c r="O111" i="27"/>
  <c r="N111" i="27"/>
  <c r="H111" i="27"/>
  <c r="G111" i="27"/>
  <c r="O110" i="27"/>
  <c r="N110" i="27"/>
  <c r="H110" i="27"/>
  <c r="G110" i="27"/>
  <c r="O109" i="27"/>
  <c r="N109" i="27"/>
  <c r="H109" i="27"/>
  <c r="G109" i="27"/>
  <c r="O108" i="27"/>
  <c r="N108" i="27"/>
  <c r="H108" i="27"/>
  <c r="G108" i="27"/>
  <c r="O107" i="27"/>
  <c r="N107" i="27"/>
  <c r="H107" i="27"/>
  <c r="G107" i="27"/>
  <c r="O106" i="27"/>
  <c r="N106" i="27"/>
  <c r="H106" i="27"/>
  <c r="G106" i="27"/>
  <c r="O105" i="27"/>
  <c r="N105" i="27"/>
  <c r="H105" i="27"/>
  <c r="G105" i="27"/>
  <c r="O104" i="27"/>
  <c r="N104" i="27"/>
  <c r="H104" i="27"/>
  <c r="G104" i="27"/>
  <c r="O103" i="27"/>
  <c r="N103" i="27"/>
  <c r="H103" i="27"/>
  <c r="G103" i="27"/>
  <c r="O102" i="27"/>
  <c r="N102" i="27"/>
  <c r="H102" i="27"/>
  <c r="G102" i="27"/>
  <c r="O101" i="27"/>
  <c r="N101" i="27"/>
  <c r="H101" i="27"/>
  <c r="G101" i="27"/>
  <c r="O112" i="26"/>
  <c r="N112" i="26"/>
  <c r="H112" i="26"/>
  <c r="G112" i="26"/>
  <c r="O111" i="26"/>
  <c r="N111" i="26"/>
  <c r="H111" i="26"/>
  <c r="G111" i="26"/>
  <c r="O110" i="26"/>
  <c r="N110" i="26"/>
  <c r="H110" i="26"/>
  <c r="G110" i="26"/>
  <c r="O109" i="26"/>
  <c r="N109" i="26"/>
  <c r="H109" i="26"/>
  <c r="G109" i="26"/>
  <c r="O108" i="26"/>
  <c r="N108" i="26"/>
  <c r="H108" i="26"/>
  <c r="G108" i="26"/>
  <c r="O107" i="26"/>
  <c r="N107" i="26"/>
  <c r="H107" i="26"/>
  <c r="G107" i="26"/>
  <c r="O106" i="26"/>
  <c r="N106" i="26"/>
  <c r="H106" i="26"/>
  <c r="G106" i="26"/>
  <c r="O105" i="26"/>
  <c r="N105" i="26"/>
  <c r="H105" i="26"/>
  <c r="G105" i="26"/>
  <c r="O104" i="26"/>
  <c r="N104" i="26"/>
  <c r="H104" i="26"/>
  <c r="G104" i="26"/>
  <c r="O103" i="26"/>
  <c r="N103" i="26"/>
  <c r="H103" i="26"/>
  <c r="G103" i="26"/>
  <c r="O102" i="26"/>
  <c r="N102" i="26"/>
  <c r="H102" i="26"/>
  <c r="G102" i="26"/>
  <c r="O101" i="26"/>
  <c r="N101" i="26"/>
  <c r="H101" i="26"/>
  <c r="G101" i="26"/>
  <c r="O112" i="25"/>
  <c r="N112" i="25"/>
  <c r="H112" i="25"/>
  <c r="G112" i="25"/>
  <c r="O111" i="25"/>
  <c r="N111" i="25"/>
  <c r="H111" i="25"/>
  <c r="G111" i="25"/>
  <c r="O110" i="25"/>
  <c r="N110" i="25"/>
  <c r="H110" i="25"/>
  <c r="G110" i="25"/>
  <c r="O109" i="25"/>
  <c r="N109" i="25"/>
  <c r="H109" i="25"/>
  <c r="G109" i="25"/>
  <c r="O108" i="25"/>
  <c r="N108" i="25"/>
  <c r="H108" i="25"/>
  <c r="G108" i="25"/>
  <c r="O107" i="25"/>
  <c r="N107" i="25"/>
  <c r="H107" i="25"/>
  <c r="G107" i="25"/>
  <c r="O106" i="25"/>
  <c r="N106" i="25"/>
  <c r="H106" i="25"/>
  <c r="G106" i="25"/>
  <c r="O105" i="25"/>
  <c r="N105" i="25"/>
  <c r="H105" i="25"/>
  <c r="G105" i="25"/>
  <c r="O104" i="25"/>
  <c r="N104" i="25"/>
  <c r="H104" i="25"/>
  <c r="G104" i="25"/>
  <c r="O103" i="25"/>
  <c r="N103" i="25"/>
  <c r="H103" i="25"/>
  <c r="G103" i="25"/>
  <c r="O102" i="25"/>
  <c r="N102" i="25"/>
  <c r="H102" i="25"/>
  <c r="G102" i="25"/>
  <c r="O101" i="25"/>
  <c r="N101" i="25"/>
  <c r="H101" i="25"/>
  <c r="G101" i="25"/>
  <c r="O112" i="24"/>
  <c r="N112" i="24"/>
  <c r="H112" i="24"/>
  <c r="G112" i="24"/>
  <c r="O111" i="24"/>
  <c r="N111" i="24"/>
  <c r="H111" i="24"/>
  <c r="G111" i="24"/>
  <c r="O110" i="24"/>
  <c r="N110" i="24"/>
  <c r="H110" i="24"/>
  <c r="G110" i="24"/>
  <c r="O109" i="24"/>
  <c r="N109" i="24"/>
  <c r="H109" i="24"/>
  <c r="G109" i="24"/>
  <c r="O108" i="24"/>
  <c r="N108" i="24"/>
  <c r="H108" i="24"/>
  <c r="G108" i="24"/>
  <c r="O107" i="24"/>
  <c r="N107" i="24"/>
  <c r="H107" i="24"/>
  <c r="G107" i="24"/>
  <c r="O106" i="24"/>
  <c r="N106" i="24"/>
  <c r="H106" i="24"/>
  <c r="G106" i="24"/>
  <c r="O105" i="24"/>
  <c r="N105" i="24"/>
  <c r="H105" i="24"/>
  <c r="G105" i="24"/>
  <c r="O104" i="24"/>
  <c r="N104" i="24"/>
  <c r="H104" i="24"/>
  <c r="G104" i="24"/>
  <c r="O103" i="24"/>
  <c r="N103" i="24"/>
  <c r="H103" i="24"/>
  <c r="G103" i="24"/>
  <c r="O102" i="24"/>
  <c r="N102" i="24"/>
  <c r="H102" i="24"/>
  <c r="G102" i="24"/>
  <c r="O101" i="24"/>
  <c r="N101" i="24"/>
  <c r="H101" i="24"/>
  <c r="G101" i="24"/>
  <c r="O112" i="8"/>
  <c r="N112" i="8"/>
  <c r="O111" i="8"/>
  <c r="N111" i="8"/>
  <c r="O110" i="8"/>
  <c r="N110" i="8"/>
  <c r="O109" i="8"/>
  <c r="N109" i="8"/>
  <c r="J109" i="8"/>
  <c r="O108" i="8"/>
  <c r="N108" i="8"/>
  <c r="O107" i="8"/>
  <c r="N107" i="8"/>
  <c r="O106" i="8"/>
  <c r="N106" i="8"/>
  <c r="O105" i="8"/>
  <c r="N105" i="8"/>
  <c r="J105" i="8"/>
  <c r="O104" i="8"/>
  <c r="N104" i="8"/>
  <c r="O103" i="8"/>
  <c r="N103" i="8"/>
  <c r="O102" i="8"/>
  <c r="N102" i="8"/>
  <c r="O101" i="8"/>
  <c r="N101" i="8"/>
  <c r="J101" i="8"/>
  <c r="H112" i="8"/>
  <c r="H111" i="8"/>
  <c r="H110" i="8"/>
  <c r="H109" i="8"/>
  <c r="H108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C109" i="8"/>
  <c r="C105" i="8"/>
  <c r="C101" i="8"/>
  <c r="H107" i="8"/>
  <c r="H106" i="8"/>
  <c r="H105" i="8"/>
  <c r="H104" i="8"/>
  <c r="H103" i="8"/>
  <c r="H102" i="8"/>
  <c r="H101" i="8"/>
  <c r="J2" i="8"/>
  <c r="H85" i="27"/>
  <c r="H84" i="27"/>
  <c r="H83" i="27"/>
  <c r="H82" i="27"/>
  <c r="H81" i="27"/>
  <c r="H80" i="27"/>
  <c r="H79" i="27"/>
  <c r="H78" i="27"/>
  <c r="H77" i="27"/>
  <c r="H76" i="27"/>
  <c r="H75" i="27"/>
  <c r="H74" i="27"/>
  <c r="O73" i="27"/>
  <c r="H73" i="27"/>
  <c r="O72" i="27"/>
  <c r="H72" i="27"/>
  <c r="C66" i="27"/>
  <c r="H88" i="26"/>
  <c r="H87" i="26"/>
  <c r="H86" i="26"/>
  <c r="H85" i="26"/>
  <c r="H84" i="26"/>
  <c r="O83" i="26"/>
  <c r="H83" i="26"/>
  <c r="O82" i="26"/>
  <c r="H82" i="26"/>
  <c r="O81" i="26"/>
  <c r="H81" i="26"/>
  <c r="O80" i="26"/>
  <c r="H80" i="26"/>
  <c r="O79" i="26"/>
  <c r="H79" i="26"/>
  <c r="O78" i="26"/>
  <c r="H78" i="26"/>
  <c r="O77" i="26"/>
  <c r="H77" i="26"/>
  <c r="O76" i="26"/>
  <c r="H76" i="26"/>
  <c r="O75" i="26"/>
  <c r="H75" i="26"/>
  <c r="O74" i="26"/>
  <c r="H74" i="26"/>
  <c r="O73" i="26"/>
  <c r="H73" i="26"/>
  <c r="O72" i="26"/>
  <c r="H72" i="26"/>
  <c r="C66" i="26"/>
  <c r="H78" i="25"/>
  <c r="H77" i="25"/>
  <c r="O76" i="25"/>
  <c r="H76" i="25"/>
  <c r="O75" i="25"/>
  <c r="H75" i="25"/>
  <c r="O74" i="25"/>
  <c r="H74" i="25"/>
  <c r="O73" i="25"/>
  <c r="H73" i="25"/>
  <c r="O72" i="25"/>
  <c r="H72" i="25"/>
  <c r="C66" i="25"/>
  <c r="O85" i="24"/>
  <c r="H85" i="24"/>
  <c r="O84" i="24"/>
  <c r="H84" i="24"/>
  <c r="O83" i="24"/>
  <c r="H83" i="24"/>
  <c r="O82" i="24"/>
  <c r="H82" i="24"/>
  <c r="O81" i="24"/>
  <c r="H81" i="24"/>
  <c r="O80" i="24"/>
  <c r="H80" i="24"/>
  <c r="O79" i="24"/>
  <c r="H79" i="24"/>
  <c r="O78" i="24"/>
  <c r="H78" i="24"/>
  <c r="O77" i="24"/>
  <c r="H77" i="24"/>
  <c r="O76" i="24"/>
  <c r="H76" i="24"/>
  <c r="O75" i="24"/>
  <c r="H75" i="24"/>
  <c r="O74" i="24"/>
  <c r="H74" i="24"/>
  <c r="O73" i="24"/>
  <c r="H73" i="24"/>
  <c r="O72" i="24"/>
  <c r="H72" i="24"/>
  <c r="C66" i="24"/>
  <c r="C66" i="8"/>
  <c r="F90" i="8"/>
  <c r="E90" i="8"/>
  <c r="E89" i="8" s="1"/>
  <c r="G90" i="8" l="1"/>
  <c r="G82" i="8"/>
  <c r="G84" i="8"/>
  <c r="G86" i="8"/>
  <c r="G88" i="8"/>
  <c r="G83" i="8"/>
  <c r="G85" i="8"/>
  <c r="G87" i="8"/>
  <c r="G76" i="8"/>
  <c r="G72" i="8"/>
  <c r="G78" i="8"/>
  <c r="G74" i="8"/>
  <c r="G79" i="8"/>
  <c r="G75" i="8"/>
  <c r="G80" i="8"/>
  <c r="F89" i="8"/>
  <c r="G89" i="8" s="1"/>
  <c r="G73" i="8"/>
  <c r="G77" i="8"/>
  <c r="G81" i="8"/>
  <c r="H89" i="8" l="1"/>
  <c r="O83" i="8"/>
  <c r="O82" i="8"/>
  <c r="O81" i="8"/>
  <c r="H81" i="8"/>
  <c r="O80" i="8"/>
  <c r="H80" i="8"/>
  <c r="O79" i="8"/>
  <c r="H79" i="8"/>
  <c r="O78" i="8"/>
  <c r="H78" i="8"/>
  <c r="O77" i="8"/>
  <c r="H77" i="8"/>
  <c r="O76" i="8"/>
  <c r="H76" i="8"/>
  <c r="O75" i="8"/>
  <c r="H75" i="8"/>
  <c r="O74" i="8"/>
  <c r="H74" i="8"/>
  <c r="O73" i="8"/>
  <c r="H73" i="8"/>
  <c r="O72" i="8"/>
  <c r="H72" i="8"/>
  <c r="H90" i="8" l="1"/>
  <c r="O59" i="27" l="1"/>
  <c r="N59" i="27"/>
  <c r="H59" i="27"/>
  <c r="O59" i="26"/>
  <c r="N59" i="26"/>
  <c r="H59" i="26"/>
  <c r="O59" i="25"/>
  <c r="N59" i="25"/>
  <c r="H59" i="25"/>
  <c r="O59" i="24"/>
  <c r="G58" i="24"/>
  <c r="H58" i="24"/>
  <c r="H57" i="24"/>
  <c r="H56" i="24"/>
  <c r="O55" i="24"/>
  <c r="N55" i="24"/>
  <c r="H55" i="24"/>
  <c r="O54" i="24"/>
  <c r="N54" i="24"/>
  <c r="H54" i="24"/>
  <c r="O53" i="24"/>
  <c r="N53" i="24"/>
  <c r="H53" i="24"/>
  <c r="O52" i="24"/>
  <c r="N52" i="24"/>
  <c r="H52" i="24"/>
  <c r="O51" i="24"/>
  <c r="N51" i="24"/>
  <c r="H51" i="24"/>
  <c r="O50" i="24"/>
  <c r="N50" i="24"/>
  <c r="H50" i="24"/>
  <c r="O49" i="24"/>
  <c r="N49" i="24"/>
  <c r="H49" i="24"/>
  <c r="O48" i="24"/>
  <c r="N48" i="24"/>
  <c r="H48" i="24"/>
  <c r="O47" i="24"/>
  <c r="N47" i="24"/>
  <c r="H47" i="24"/>
  <c r="O46" i="24"/>
  <c r="N46" i="24"/>
  <c r="H46" i="24"/>
  <c r="O45" i="24"/>
  <c r="N45" i="24"/>
  <c r="H45" i="24"/>
  <c r="O44" i="24"/>
  <c r="N44" i="24"/>
  <c r="H44" i="24"/>
  <c r="O43" i="24"/>
  <c r="N43" i="24"/>
  <c r="H43" i="24"/>
  <c r="O42" i="24"/>
  <c r="N42" i="24"/>
  <c r="H42" i="24"/>
  <c r="O41" i="24"/>
  <c r="N41" i="24"/>
  <c r="H41" i="24"/>
  <c r="O40" i="24"/>
  <c r="N40" i="24"/>
  <c r="H40" i="24"/>
  <c r="O39" i="24"/>
  <c r="N39" i="24"/>
  <c r="H39" i="24"/>
  <c r="G59" i="27" l="1"/>
  <c r="G59" i="26"/>
  <c r="H59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B3" i="8"/>
  <c r="O59" i="8" l="1"/>
  <c r="O52" i="8"/>
  <c r="O51" i="8"/>
  <c r="O50" i="8"/>
  <c r="O49" i="8"/>
  <c r="N49" i="8"/>
  <c r="O48" i="8"/>
  <c r="O47" i="8"/>
  <c r="N47" i="8"/>
  <c r="O46" i="8"/>
  <c r="O45" i="8"/>
  <c r="N45" i="8"/>
  <c r="O44" i="8"/>
  <c r="O43" i="8"/>
  <c r="N43" i="8"/>
  <c r="O42" i="8"/>
  <c r="O41" i="8"/>
  <c r="N41" i="8"/>
  <c r="O40" i="8"/>
  <c r="O39" i="8"/>
  <c r="N39" i="8"/>
  <c r="H58" i="8"/>
  <c r="H57" i="8"/>
  <c r="H56" i="8"/>
  <c r="H55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G58" i="8" l="1"/>
  <c r="G42" i="8"/>
  <c r="G46" i="8"/>
  <c r="G50" i="8"/>
  <c r="G54" i="8"/>
  <c r="G39" i="8"/>
  <c r="G43" i="8"/>
  <c r="G47" i="8"/>
  <c r="G51" i="8"/>
  <c r="G55" i="8"/>
  <c r="G40" i="8"/>
  <c r="G44" i="8"/>
  <c r="G48" i="8"/>
  <c r="G52" i="8"/>
  <c r="G56" i="8"/>
  <c r="G41" i="8"/>
  <c r="G45" i="8"/>
  <c r="G49" i="8"/>
  <c r="G53" i="8"/>
  <c r="G57" i="8"/>
  <c r="N51" i="8"/>
  <c r="N40" i="8"/>
  <c r="N42" i="8"/>
  <c r="N44" i="8"/>
  <c r="N46" i="8"/>
  <c r="N48" i="8"/>
  <c r="N50" i="8"/>
  <c r="N52" i="8"/>
  <c r="N59" i="8"/>
  <c r="H59" i="8"/>
  <c r="H54" i="8" l="1"/>
  <c r="L26" i="27"/>
  <c r="K26" i="27"/>
  <c r="L25" i="27"/>
  <c r="K25" i="27"/>
  <c r="L24" i="27"/>
  <c r="K24" i="27"/>
  <c r="L23" i="27"/>
  <c r="K23" i="27"/>
  <c r="M90" i="27"/>
  <c r="L90" i="27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E90" i="27"/>
  <c r="L26" i="26"/>
  <c r="K26" i="26"/>
  <c r="L25" i="26"/>
  <c r="K25" i="26"/>
  <c r="L24" i="26"/>
  <c r="K24" i="26"/>
  <c r="L23" i="26"/>
  <c r="K23" i="26"/>
  <c r="M90" i="26"/>
  <c r="L90" i="26"/>
  <c r="L21" i="26"/>
  <c r="K21" i="26"/>
  <c r="L20" i="26"/>
  <c r="K20" i="26"/>
  <c r="L19" i="26"/>
  <c r="K19" i="26"/>
  <c r="L18" i="26"/>
  <c r="K18" i="26"/>
  <c r="L17" i="26"/>
  <c r="K17" i="26"/>
  <c r="L16" i="26"/>
  <c r="K16" i="26"/>
  <c r="L15" i="26"/>
  <c r="K15" i="26"/>
  <c r="L14" i="26"/>
  <c r="K14" i="26"/>
  <c r="L13" i="26"/>
  <c r="K13" i="26"/>
  <c r="L26" i="25"/>
  <c r="K26" i="25"/>
  <c r="L25" i="25"/>
  <c r="K25" i="25"/>
  <c r="L24" i="25"/>
  <c r="K24" i="25"/>
  <c r="L23" i="25"/>
  <c r="K23" i="25"/>
  <c r="L21" i="25"/>
  <c r="K21" i="25"/>
  <c r="L20" i="25"/>
  <c r="K20" i="25"/>
  <c r="L19" i="25"/>
  <c r="K19" i="25"/>
  <c r="L18" i="25"/>
  <c r="K18" i="25"/>
  <c r="L17" i="25"/>
  <c r="K17" i="25"/>
  <c r="L16" i="25"/>
  <c r="K16" i="25"/>
  <c r="L15" i="25"/>
  <c r="K15" i="25"/>
  <c r="L14" i="25"/>
  <c r="K14" i="25"/>
  <c r="L13" i="25"/>
  <c r="K13" i="25"/>
  <c r="F90" i="25"/>
  <c r="E90" i="25"/>
  <c r="L26" i="24"/>
  <c r="K26" i="24"/>
  <c r="L25" i="24"/>
  <c r="K25" i="24"/>
  <c r="L24" i="24"/>
  <c r="K24" i="24"/>
  <c r="L23" i="24"/>
  <c r="K23" i="24"/>
  <c r="M90" i="24"/>
  <c r="L90" i="24"/>
  <c r="L89" i="24" s="1"/>
  <c r="L21" i="24"/>
  <c r="K21" i="24"/>
  <c r="L20" i="24"/>
  <c r="K20" i="24"/>
  <c r="L19" i="24"/>
  <c r="K19" i="24"/>
  <c r="L18" i="24"/>
  <c r="K18" i="24"/>
  <c r="L17" i="24"/>
  <c r="K17" i="24"/>
  <c r="L16" i="24"/>
  <c r="K16" i="24"/>
  <c r="L15" i="24"/>
  <c r="K15" i="24"/>
  <c r="L14" i="24"/>
  <c r="K14" i="24"/>
  <c r="L13" i="24"/>
  <c r="K13" i="24"/>
  <c r="F90" i="24"/>
  <c r="E90" i="24"/>
  <c r="E89" i="24" s="1"/>
  <c r="L26" i="8"/>
  <c r="L25" i="8"/>
  <c r="L24" i="8"/>
  <c r="L23" i="8"/>
  <c r="L21" i="8"/>
  <c r="L20" i="8"/>
  <c r="L19" i="8"/>
  <c r="L18" i="8"/>
  <c r="L17" i="8"/>
  <c r="L16" i="8"/>
  <c r="L15" i="8"/>
  <c r="L14" i="8"/>
  <c r="L13" i="8"/>
  <c r="K26" i="8"/>
  <c r="K25" i="8"/>
  <c r="K24" i="8"/>
  <c r="K23" i="8"/>
  <c r="K21" i="8"/>
  <c r="K20" i="8"/>
  <c r="K19" i="8"/>
  <c r="K18" i="8"/>
  <c r="K17" i="8"/>
  <c r="K16" i="8"/>
  <c r="K15" i="8"/>
  <c r="K14" i="8"/>
  <c r="K13" i="8"/>
  <c r="L90" i="8"/>
  <c r="L89" i="8" s="1"/>
  <c r="M90" i="8"/>
  <c r="B2" i="8"/>
  <c r="N88" i="27" l="1"/>
  <c r="N76" i="27"/>
  <c r="N87" i="27"/>
  <c r="N85" i="27"/>
  <c r="N83" i="27"/>
  <c r="N81" i="27"/>
  <c r="N79" i="27"/>
  <c r="N77" i="27"/>
  <c r="N75" i="27"/>
  <c r="N86" i="27"/>
  <c r="N84" i="27"/>
  <c r="N82" i="27"/>
  <c r="N80" i="27"/>
  <c r="N78" i="27"/>
  <c r="N74" i="27"/>
  <c r="N85" i="26"/>
  <c r="N87" i="26"/>
  <c r="N84" i="26"/>
  <c r="N86" i="26"/>
  <c r="N88" i="26"/>
  <c r="G82" i="25"/>
  <c r="G79" i="25"/>
  <c r="G81" i="25"/>
  <c r="G83" i="25"/>
  <c r="G85" i="25"/>
  <c r="G87" i="25"/>
  <c r="G80" i="25"/>
  <c r="G84" i="25"/>
  <c r="G86" i="25"/>
  <c r="G88" i="25"/>
  <c r="N87" i="24"/>
  <c r="N86" i="24"/>
  <c r="N88" i="24"/>
  <c r="G86" i="24"/>
  <c r="G88" i="24"/>
  <c r="G87" i="24"/>
  <c r="N84" i="8"/>
  <c r="N86" i="8"/>
  <c r="N88" i="8"/>
  <c r="N85" i="8"/>
  <c r="N87" i="8"/>
  <c r="L12" i="31"/>
  <c r="M12" i="31" s="1"/>
  <c r="K12" i="31"/>
  <c r="M90" i="25"/>
  <c r="L90" i="25"/>
  <c r="N83" i="8"/>
  <c r="N79" i="8"/>
  <c r="N75" i="8"/>
  <c r="N90" i="8"/>
  <c r="N82" i="8"/>
  <c r="N78" i="8"/>
  <c r="N74" i="8"/>
  <c r="N81" i="8"/>
  <c r="N77" i="8"/>
  <c r="N73" i="8"/>
  <c r="N80" i="8"/>
  <c r="N76" i="8"/>
  <c r="N72" i="8"/>
  <c r="M89" i="8"/>
  <c r="O90" i="8"/>
  <c r="H90" i="24"/>
  <c r="F89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90" i="24"/>
  <c r="O90" i="24"/>
  <c r="M89" i="24"/>
  <c r="N90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H90" i="25"/>
  <c r="E89" i="25"/>
  <c r="G90" i="25"/>
  <c r="F89" i="25"/>
  <c r="G76" i="25"/>
  <c r="G72" i="25"/>
  <c r="G77" i="25"/>
  <c r="G78" i="25"/>
  <c r="G74" i="25"/>
  <c r="G75" i="25"/>
  <c r="G73" i="25"/>
  <c r="I27" i="26"/>
  <c r="J22" i="26" s="1"/>
  <c r="F90" i="26"/>
  <c r="L12" i="26"/>
  <c r="E90" i="26"/>
  <c r="O90" i="26"/>
  <c r="L89" i="26"/>
  <c r="N90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M89" i="26"/>
  <c r="E89" i="27"/>
  <c r="N90" i="27"/>
  <c r="N73" i="27"/>
  <c r="N72" i="27"/>
  <c r="M89" i="27"/>
  <c r="N89" i="27" s="1"/>
  <c r="O90" i="27"/>
  <c r="L89" i="27"/>
  <c r="L12" i="27"/>
  <c r="F90" i="27"/>
  <c r="L22" i="27"/>
  <c r="K22" i="26"/>
  <c r="K22" i="25"/>
  <c r="K12" i="25"/>
  <c r="L12" i="24"/>
  <c r="K22" i="27"/>
  <c r="H27" i="27"/>
  <c r="J26" i="26"/>
  <c r="H27" i="26"/>
  <c r="K12" i="26"/>
  <c r="L12" i="25"/>
  <c r="H27" i="25"/>
  <c r="K22" i="24"/>
  <c r="H27" i="24"/>
  <c r="K12" i="24"/>
  <c r="I27" i="27"/>
  <c r="K12" i="27"/>
  <c r="K22" i="8"/>
  <c r="L12" i="8"/>
  <c r="J27" i="26"/>
  <c r="L22" i="26"/>
  <c r="L22" i="25"/>
  <c r="I27" i="25"/>
  <c r="L22" i="24"/>
  <c r="I27" i="24"/>
  <c r="J12" i="24" s="1"/>
  <c r="L22" i="8"/>
  <c r="K12" i="8"/>
  <c r="I27" i="8"/>
  <c r="J24" i="8" s="1"/>
  <c r="J21" i="26" l="1"/>
  <c r="J18" i="26"/>
  <c r="J17" i="26"/>
  <c r="J20" i="26"/>
  <c r="J24" i="26"/>
  <c r="J25" i="26"/>
  <c r="L27" i="26"/>
  <c r="J23" i="26"/>
  <c r="J19" i="26"/>
  <c r="J16" i="26"/>
  <c r="N73" i="25"/>
  <c r="J13" i="26"/>
  <c r="J14" i="26"/>
  <c r="J15" i="26"/>
  <c r="J12" i="26"/>
  <c r="N90" i="25"/>
  <c r="G86" i="27"/>
  <c r="G88" i="27"/>
  <c r="G87" i="27"/>
  <c r="O90" i="25"/>
  <c r="N75" i="25"/>
  <c r="N76" i="25"/>
  <c r="N74" i="25"/>
  <c r="N72" i="25"/>
  <c r="M89" i="25"/>
  <c r="N89" i="25" s="1"/>
  <c r="I27" i="31"/>
  <c r="L89" i="25"/>
  <c r="L22" i="31"/>
  <c r="M22" i="31" s="1"/>
  <c r="H27" i="31"/>
  <c r="K22" i="31"/>
  <c r="N89" i="8"/>
  <c r="O89" i="8"/>
  <c r="N89" i="24"/>
  <c r="O89" i="24"/>
  <c r="G89" i="24"/>
  <c r="H89" i="24"/>
  <c r="G89" i="25"/>
  <c r="H89" i="25"/>
  <c r="F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90" i="26"/>
  <c r="H90" i="26"/>
  <c r="E89" i="26"/>
  <c r="N89" i="26"/>
  <c r="O89" i="26"/>
  <c r="O89" i="27"/>
  <c r="G84" i="27"/>
  <c r="G82" i="27"/>
  <c r="G79" i="27"/>
  <c r="G77" i="27"/>
  <c r="G75" i="27"/>
  <c r="G73" i="27"/>
  <c r="F89" i="27"/>
  <c r="G85" i="27"/>
  <c r="G83" i="27"/>
  <c r="G81" i="27"/>
  <c r="G80" i="27"/>
  <c r="G78" i="27"/>
  <c r="G76" i="27"/>
  <c r="G74" i="27"/>
  <c r="G72" i="27"/>
  <c r="G90" i="27"/>
  <c r="H90" i="27"/>
  <c r="J16" i="8"/>
  <c r="K27" i="26"/>
  <c r="L27" i="27"/>
  <c r="J23" i="27"/>
  <c r="J21" i="27"/>
  <c r="J17" i="27"/>
  <c r="J13" i="27"/>
  <c r="J12" i="27"/>
  <c r="K27" i="27"/>
  <c r="J24" i="27"/>
  <c r="J18" i="27"/>
  <c r="J14" i="27"/>
  <c r="J27" i="27"/>
  <c r="J25" i="27"/>
  <c r="J19" i="27"/>
  <c r="J15" i="27"/>
  <c r="J26" i="27"/>
  <c r="J22" i="27"/>
  <c r="J20" i="27"/>
  <c r="J16" i="27"/>
  <c r="J19" i="8"/>
  <c r="J15" i="8"/>
  <c r="J20" i="8"/>
  <c r="J13" i="8"/>
  <c r="J21" i="8"/>
  <c r="J14" i="8"/>
  <c r="J18" i="8"/>
  <c r="J17" i="8"/>
  <c r="J23" i="8"/>
  <c r="J26" i="8"/>
  <c r="L27" i="25"/>
  <c r="J23" i="25"/>
  <c r="J21" i="25"/>
  <c r="J17" i="25"/>
  <c r="J13" i="25"/>
  <c r="K27" i="25"/>
  <c r="J24" i="25"/>
  <c r="J14" i="25"/>
  <c r="J27" i="25"/>
  <c r="J25" i="25"/>
  <c r="J19" i="25"/>
  <c r="J15" i="25"/>
  <c r="J26" i="25"/>
  <c r="J22" i="25"/>
  <c r="J20" i="25"/>
  <c r="J16" i="25"/>
  <c r="J12" i="25"/>
  <c r="J18" i="25"/>
  <c r="J27" i="24"/>
  <c r="J25" i="24"/>
  <c r="J19" i="24"/>
  <c r="J15" i="24"/>
  <c r="L27" i="24"/>
  <c r="J23" i="24"/>
  <c r="J21" i="24"/>
  <c r="J17" i="24"/>
  <c r="J13" i="24"/>
  <c r="K27" i="24"/>
  <c r="J24" i="24"/>
  <c r="J14" i="24"/>
  <c r="J26" i="24"/>
  <c r="J20" i="24"/>
  <c r="J16" i="24"/>
  <c r="J18" i="24"/>
  <c r="J22" i="24"/>
  <c r="J25" i="8"/>
  <c r="J27" i="8"/>
  <c r="J22" i="8"/>
  <c r="J12" i="8"/>
  <c r="C7" i="26" l="1"/>
  <c r="C7" i="27"/>
  <c r="O89" i="25"/>
  <c r="J18" i="31"/>
  <c r="J13" i="31"/>
  <c r="J15" i="31"/>
  <c r="J21" i="31"/>
  <c r="J14" i="31"/>
  <c r="J27" i="31"/>
  <c r="J20" i="31"/>
  <c r="J17" i="31"/>
  <c r="J26" i="31"/>
  <c r="J25" i="31"/>
  <c r="J12" i="31"/>
  <c r="J24" i="31"/>
  <c r="J19" i="31"/>
  <c r="J23" i="31"/>
  <c r="J16" i="31"/>
  <c r="J22" i="31"/>
  <c r="K27" i="31"/>
  <c r="L27" i="31"/>
  <c r="M27" i="31" s="1"/>
  <c r="C7" i="24"/>
  <c r="G89" i="26"/>
  <c r="H89" i="26"/>
  <c r="G89" i="27"/>
  <c r="H89" i="27"/>
  <c r="C7" i="25"/>
  <c r="C7" i="31" l="1"/>
  <c r="B2" i="31" l="1"/>
  <c r="H27" i="8" l="1"/>
  <c r="K27" i="8" l="1"/>
  <c r="C7" i="8" s="1"/>
  <c r="L27" i="8"/>
</calcChain>
</file>

<file path=xl/sharedStrings.xml><?xml version="1.0" encoding="utf-8"?>
<sst xmlns="http://schemas.openxmlformats.org/spreadsheetml/2006/main" count="1038" uniqueCount="225">
  <si>
    <t>ÍNDICE</t>
  </si>
  <si>
    <t>1. Exportaciones por tipo y sector</t>
  </si>
  <si>
    <t>No Tradicional</t>
  </si>
  <si>
    <t>Agropecuario</t>
  </si>
  <si>
    <t>Maderas y papeles</t>
  </si>
  <si>
    <t>Metalmecánico</t>
  </si>
  <si>
    <t>Minería no metálica</t>
  </si>
  <si>
    <t>Químicos</t>
  </si>
  <si>
    <t>Otros no tradicionales</t>
  </si>
  <si>
    <t>Siderometalúrgico y joyería</t>
  </si>
  <si>
    <t>Textil</t>
  </si>
  <si>
    <t xml:space="preserve">Exportaciones </t>
  </si>
  <si>
    <t>Total</t>
  </si>
  <si>
    <t>Tradicional</t>
  </si>
  <si>
    <t>Agrícola</t>
  </si>
  <si>
    <t>Minería</t>
  </si>
  <si>
    <t>Pesca</t>
  </si>
  <si>
    <t>Pesquero</t>
  </si>
  <si>
    <t>Petróleo y derivados</t>
  </si>
  <si>
    <t>Part.% 2016</t>
  </si>
  <si>
    <t xml:space="preserve">Var.% </t>
  </si>
  <si>
    <t>Var. Mlls</t>
  </si>
  <si>
    <t>Fuente: Sunat                                                                                                                                                           Elaboración: CIE-PERUCÁMARAS</t>
  </si>
  <si>
    <t>(Millones de US$ FOB)</t>
  </si>
  <si>
    <t>Exportaciones procedentes del departamento - 2016</t>
  </si>
  <si>
    <t>Fuente: Sunat                                                                                                            Elaboración: CIE-PERUCÁMARAS</t>
  </si>
  <si>
    <t>(Miles de US$ FOB)</t>
  </si>
  <si>
    <t>Principales Exportaciones No Tradicionales - 2016</t>
  </si>
  <si>
    <t>Principales Exportaciones Tradicionales - 2016</t>
  </si>
  <si>
    <t>2. Principales productos exportados</t>
  </si>
  <si>
    <t>3. Principales Socios Comerciales</t>
  </si>
  <si>
    <t>Principales Socios Comerciales de productos  No Tradicionales - 2016</t>
  </si>
  <si>
    <t>Principales Socios Comerciales de productos Tradicionales - 2016</t>
  </si>
  <si>
    <t>Países Bajos</t>
  </si>
  <si>
    <t>Canadá</t>
  </si>
  <si>
    <t>Estados Unidos</t>
  </si>
  <si>
    <t>Japón</t>
  </si>
  <si>
    <t>China</t>
  </si>
  <si>
    <t>Alemania</t>
  </si>
  <si>
    <t>Ecuador</t>
  </si>
  <si>
    <t>País Destino</t>
  </si>
  <si>
    <t>Otros</t>
  </si>
  <si>
    <t>Suiza</t>
  </si>
  <si>
    <t>España</t>
  </si>
  <si>
    <t>Reino Unido</t>
  </si>
  <si>
    <t>4. Principales productos de los principales destinos</t>
  </si>
  <si>
    <t>Destino / Producto</t>
  </si>
  <si>
    <t>2. Exportaciones de la Macro Región por Departamentos</t>
  </si>
  <si>
    <t>Departamento</t>
  </si>
  <si>
    <t>Principales Socios Comerciales - 2016</t>
  </si>
  <si>
    <t>4. Principales productos exportados</t>
  </si>
  <si>
    <t xml:space="preserve">Otros </t>
  </si>
  <si>
    <t>Fuente: Sunat                                                                                                                       Elaboración: CIE-PERUCÁMARAS</t>
  </si>
  <si>
    <t>Paltas</t>
  </si>
  <si>
    <t>Uvas</t>
  </si>
  <si>
    <t>Veneras</t>
  </si>
  <si>
    <t>Cobre</t>
  </si>
  <si>
    <t>Zinc</t>
  </si>
  <si>
    <t>Molibdeno</t>
  </si>
  <si>
    <t>Plomo</t>
  </si>
  <si>
    <t>Oro</t>
  </si>
  <si>
    <t>Hierro</t>
  </si>
  <si>
    <t>Plata</t>
  </si>
  <si>
    <t>Harina de pescado</t>
  </si>
  <si>
    <t>Aceite de pescado</t>
  </si>
  <si>
    <t>Quinua</t>
  </si>
  <si>
    <t>Plata en bruto aleada</t>
  </si>
  <si>
    <t>Pelo fino cardado o peinado de vicuña</t>
  </si>
  <si>
    <t>Café</t>
  </si>
  <si>
    <t>Cacao</t>
  </si>
  <si>
    <t>Sombreros y demás tocados</t>
  </si>
  <si>
    <t>Hígados, huevas y lechas</t>
  </si>
  <si>
    <t>Cebollas</t>
  </si>
  <si>
    <t>Barras de hierro o acero sin alear</t>
  </si>
  <si>
    <t>Italia</t>
  </si>
  <si>
    <t>Bolivia</t>
  </si>
  <si>
    <t>Vietnam</t>
  </si>
  <si>
    <t xml:space="preserve">Chile </t>
  </si>
  <si>
    <t>Francia</t>
  </si>
  <si>
    <t>Hong Kong</t>
  </si>
  <si>
    <t>Panamá</t>
  </si>
  <si>
    <t>Bélgica</t>
  </si>
  <si>
    <t>Colombia</t>
  </si>
  <si>
    <t>Brasil</t>
  </si>
  <si>
    <t>Taiwan</t>
  </si>
  <si>
    <t>Corea del Sur</t>
  </si>
  <si>
    <t>Dinamarca</t>
  </si>
  <si>
    <t>Bulgaria</t>
  </si>
  <si>
    <t>Finlandia</t>
  </si>
  <si>
    <t>India</t>
  </si>
  <si>
    <t>Australia</t>
  </si>
  <si>
    <t>Filipinas</t>
  </si>
  <si>
    <t>Rusia</t>
  </si>
  <si>
    <t>Suecia</t>
  </si>
  <si>
    <t>Argentina</t>
  </si>
  <si>
    <t>México</t>
  </si>
  <si>
    <t>Uruguay</t>
  </si>
  <si>
    <t>Emiratos Árabes Unidos</t>
  </si>
  <si>
    <t>Tailandia</t>
  </si>
  <si>
    <t>Malasia</t>
  </si>
  <si>
    <t>Año</t>
  </si>
  <si>
    <t>5. Evolución de las exportaciones en la macro región</t>
  </si>
  <si>
    <t>Var. %</t>
  </si>
  <si>
    <t>Sur</t>
  </si>
  <si>
    <t>Arequipa</t>
  </si>
  <si>
    <t>Cusco</t>
  </si>
  <si>
    <t>Madre de Dios</t>
  </si>
  <si>
    <t>Moquegua</t>
  </si>
  <si>
    <t>Puno</t>
  </si>
  <si>
    <t>Tacna</t>
  </si>
  <si>
    <t>Información ampliada del Reporte Regional de la Macro Región Sur - Edición N° 232</t>
  </si>
  <si>
    <t>Borras del peinado de lana o pelo fino</t>
  </si>
  <si>
    <t>Pelo fino sin cardar ni peinar</t>
  </si>
  <si>
    <t>Pelo fino de alpaca o de llama</t>
  </si>
  <si>
    <t>Grasas lubricantes</t>
  </si>
  <si>
    <t>Otros aceites lubricantes</t>
  </si>
  <si>
    <t>Desechos de aceites</t>
  </si>
  <si>
    <t>Aceites de petróleo o de mineral bituminoso</t>
  </si>
  <si>
    <t>Preparaciones o conservas de alcachofas</t>
  </si>
  <si>
    <t>Nueces del Brasil</t>
  </si>
  <si>
    <t>Ajos</t>
  </si>
  <si>
    <t>Algas</t>
  </si>
  <si>
    <t>Cemento portland</t>
  </si>
  <si>
    <t>Acido ortobórico</t>
  </si>
  <si>
    <t>Colorantes de Cochinillla</t>
  </si>
  <si>
    <t>Hilos de lana o pelo fino para la venta al por menor</t>
  </si>
  <si>
    <t>Pelo fino cardado o peinado de alpaca o de llama</t>
  </si>
  <si>
    <t>Camisas para hombres o niños de punto de algodón</t>
  </si>
  <si>
    <t>Lana sin cardar ni peinar</t>
  </si>
  <si>
    <t>Maíz y variedades</t>
  </si>
  <si>
    <t>Hortalizas congeladas</t>
  </si>
  <si>
    <t xml:space="preserve">Granos de cereales trabajados </t>
  </si>
  <si>
    <t>Habas</t>
  </si>
  <si>
    <t>Gruas y aparatos de elevación autopropulsados</t>
  </si>
  <si>
    <t>Carretillas apiladoras autopropulsadas</t>
  </si>
  <si>
    <t>Máquinas de enrollar, curvar, plegar, enderezar o aplanar</t>
  </si>
  <si>
    <t>Topadoras frontales y angulares</t>
  </si>
  <si>
    <t>Máquinas y aparatos de elevación, carga, descarga o manipulación</t>
  </si>
  <si>
    <t>Placas y baldosas de cerámica o similares para pavimentación</t>
  </si>
  <si>
    <t>Coloranes de achiote</t>
  </si>
  <si>
    <t>Material de andamiaje, encofrado, apeo o apuntalamiento</t>
  </si>
  <si>
    <t>Kion</t>
  </si>
  <si>
    <t>Preparaciones o conservas de aceitunas</t>
  </si>
  <si>
    <t>Aves vivas</t>
  </si>
  <si>
    <t>Camu Camu</t>
  </si>
  <si>
    <t>Madera aserrada</t>
  </si>
  <si>
    <t>Madera perfilada</t>
  </si>
  <si>
    <t>Cisternas</t>
  </si>
  <si>
    <t>Motocicletas</t>
  </si>
  <si>
    <t xml:space="preserve">Oro para uso no monetario </t>
  </si>
  <si>
    <t>Peces ornametales</t>
  </si>
  <si>
    <t>Cajas, cajones, jaulas y artículos similares de plástico</t>
  </si>
  <si>
    <t>Partes de plantas</t>
  </si>
  <si>
    <t>Pisco</t>
  </si>
  <si>
    <t>Motores de émbolo para propulsión de vehículos</t>
  </si>
  <si>
    <t>Motores de corriente alterna</t>
  </si>
  <si>
    <t>Desperdicios de metal precioso</t>
  </si>
  <si>
    <t>Calamares, potas, jibias y similares</t>
  </si>
  <si>
    <t>Filetes y demás carne de pescado</t>
  </si>
  <si>
    <t>Pulpos</t>
  </si>
  <si>
    <t>Acido sulfúrico</t>
  </si>
  <si>
    <t>Selenio</t>
  </si>
  <si>
    <t>Neumáticps nuevos de caucho</t>
  </si>
  <si>
    <t>Bragas para mujeres o niñas de punto de algodón</t>
  </si>
  <si>
    <t>Lana esquilada</t>
  </si>
  <si>
    <t>Cueros y pieles de ovino</t>
  </si>
  <si>
    <t>GLP</t>
  </si>
  <si>
    <t>Otras semillas (principalmente de jojoba)</t>
  </si>
  <si>
    <t>Demás cereales</t>
  </si>
  <si>
    <t>Pallares</t>
  </si>
  <si>
    <t>Palas mecánicas, excavadoras y similares</t>
  </si>
  <si>
    <t>Volquetes automotores</t>
  </si>
  <si>
    <t>Camiones hormigonera</t>
  </si>
  <si>
    <t xml:space="preserve">Oro para uso monetario </t>
  </si>
  <si>
    <t>Guantes, mitones y manoplas de punto de  lana o pelo fino  impregnados con plástico o caucho</t>
  </si>
  <si>
    <t>Azúcar</t>
  </si>
  <si>
    <t>Desechos de cobre</t>
  </si>
  <si>
    <t>Brea y coque de brea</t>
  </si>
  <si>
    <t>Orégano</t>
  </si>
  <si>
    <t>Hongos</t>
  </si>
  <si>
    <t>Papel higiénico y sus variedades</t>
  </si>
  <si>
    <t>Pañuelos y toallas</t>
  </si>
  <si>
    <t>Vehículos automóviles (omnibus)</t>
  </si>
  <si>
    <t>Langostino</t>
  </si>
  <si>
    <t>Camisas de punto de las demás materias textiles</t>
  </si>
  <si>
    <t>Noruega</t>
  </si>
  <si>
    <t>Egito</t>
  </si>
  <si>
    <t>Austria</t>
  </si>
  <si>
    <t>Nueva Zelanda</t>
  </si>
  <si>
    <t>Polonia</t>
  </si>
  <si>
    <t>Lituania</t>
  </si>
  <si>
    <t>Cuba</t>
  </si>
  <si>
    <t>Puerto Rico</t>
  </si>
  <si>
    <t>Israel</t>
  </si>
  <si>
    <t>Zonas Francas del Perú</t>
  </si>
  <si>
    <t>Costa Rica</t>
  </si>
  <si>
    <t>Singapure</t>
  </si>
  <si>
    <t>Hungría</t>
  </si>
  <si>
    <t>Irlanda</t>
  </si>
  <si>
    <t>Alambre de hierro o acero sin alear</t>
  </si>
  <si>
    <t>Contenedores equipados para uno o varios medios de transporte</t>
  </si>
  <si>
    <t>Exportaciones procedentes de la Macro Región Sur  - 2016</t>
  </si>
  <si>
    <t>Exportaciones procedentes de la Macro Región sur  - 2016</t>
  </si>
  <si>
    <t>Petróleo y pesca</t>
  </si>
  <si>
    <t>nadita</t>
  </si>
  <si>
    <t>Crec. Prom anual</t>
  </si>
  <si>
    <t>Durante los últimos 8 años las exportaciones de la macro región sur crecieron 4.3% anual, sin embargo a tenido tasas anuales de crecimiento muy pronunciadas, con tasas de hasta 48,8% en año 2010 hasta tasas de menos de 16,0% el 2012. El año 2016 se registró un crecimiento de 21,9% marcando un punto de inflexión sobre el descenso que se venía registrando durante los años 2014-2015.</t>
  </si>
  <si>
    <t>(Millones US$ FOB)</t>
  </si>
  <si>
    <t xml:space="preserve">Macro Región Sur: Exportaciones por sectores - 2016 </t>
  </si>
  <si>
    <t>Sector</t>
  </si>
  <si>
    <t>Part. % (2016)</t>
  </si>
  <si>
    <t>Var. Millones</t>
  </si>
  <si>
    <t>No tradicional</t>
  </si>
  <si>
    <t>Químico</t>
  </si>
  <si>
    <t>Resto de otros no tradicionales</t>
  </si>
  <si>
    <t>Minero</t>
  </si>
  <si>
    <t>"Exportaciones totales al 2016"</t>
  </si>
  <si>
    <t>Lunes, 27 de marzo de 2017</t>
  </si>
  <si>
    <t>Macro Región Sur: Exportaciones al 2016</t>
  </si>
  <si>
    <t>Arequipa: Exportaciones al 2016</t>
  </si>
  <si>
    <t>Cusco: Exportaciones al 2016</t>
  </si>
  <si>
    <t>Madre de Dios: Exportaciones al 2016</t>
  </si>
  <si>
    <t>Moquegua: Exportaciones al 2016</t>
  </si>
  <si>
    <t>Puno: Exportaciones al 2016</t>
  </si>
  <si>
    <t>Tacna: Exportaciones 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</si>
</sst>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%"/>
    <numFmt numFmtId="165" formatCode="#,##0.0"/>
    <numFmt numFmtId="166" formatCode="0.0"/>
    <numFmt numFmtId="167" formatCode="#,##0.000"/>
    <numFmt numFmtId="168" formatCode="_ * #,##0.0_ ;_ * \-#,##0.0_ ;_ * &quot;-&quot;??_ ;_ @_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Cambria"/>
      <family val="1"/>
      <scheme val="major"/>
    </font>
    <font>
      <i/>
      <sz val="10"/>
      <color theme="1" tint="0.34998626667073579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b/>
      <sz val="9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0" fillId="4" borderId="0" xfId="0" applyFont="1" applyFill="1" applyBorder="1"/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0" fillId="2" borderId="4" xfId="0" applyFont="1" applyFill="1" applyBorder="1" applyAlignment="1">
      <alignment horizontal="left"/>
    </xf>
    <xf numFmtId="0" fontId="0" fillId="2" borderId="11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165" fontId="12" fillId="2" borderId="0" xfId="0" applyNumberFormat="1" applyFont="1" applyFill="1" applyBorder="1"/>
    <xf numFmtId="39" fontId="4" fillId="2" borderId="0" xfId="2" applyFont="1" applyFill="1" applyBorder="1" applyAlignment="1">
      <alignment horizontal="left"/>
    </xf>
    <xf numFmtId="0" fontId="5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166" fontId="15" fillId="2" borderId="0" xfId="0" applyNumberFormat="1" applyFont="1" applyFill="1"/>
    <xf numFmtId="166" fontId="0" fillId="2" borderId="0" xfId="0" applyNumberFormat="1" applyFont="1" applyFill="1" applyBorder="1"/>
    <xf numFmtId="0" fontId="7" fillId="4" borderId="0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165" fontId="15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164" fontId="5" fillId="2" borderId="0" xfId="1" applyNumberFormat="1" applyFont="1" applyFill="1" applyBorder="1"/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0" fontId="1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/>
    </xf>
    <xf numFmtId="165" fontId="12" fillId="2" borderId="14" xfId="0" applyNumberFormat="1" applyFont="1" applyFill="1" applyBorder="1"/>
    <xf numFmtId="165" fontId="12" fillId="2" borderId="2" xfId="0" applyNumberFormat="1" applyFont="1" applyFill="1" applyBorder="1"/>
    <xf numFmtId="165" fontId="12" fillId="2" borderId="15" xfId="0" applyNumberFormat="1" applyFont="1" applyFill="1" applyBorder="1"/>
    <xf numFmtId="164" fontId="12" fillId="2" borderId="14" xfId="1" applyNumberFormat="1" applyFont="1" applyFill="1" applyBorder="1" applyAlignment="1">
      <alignment horizontal="right"/>
    </xf>
    <xf numFmtId="164" fontId="12" fillId="2" borderId="13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8" fillId="3" borderId="8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164" fontId="12" fillId="3" borderId="13" xfId="1" applyNumberFormat="1" applyFont="1" applyFill="1" applyBorder="1" applyAlignment="1">
      <alignment horizontal="right"/>
    </xf>
    <xf numFmtId="164" fontId="12" fillId="3" borderId="13" xfId="1" applyNumberFormat="1" applyFont="1" applyFill="1" applyBorder="1"/>
    <xf numFmtId="165" fontId="12" fillId="3" borderId="13" xfId="0" applyNumberFormat="1" applyFont="1" applyFill="1" applyBorder="1" applyAlignment="1">
      <alignment horizontal="right"/>
    </xf>
    <xf numFmtId="164" fontId="12" fillId="3" borderId="3" xfId="1" applyNumberFormat="1" applyFont="1" applyFill="1" applyBorder="1" applyAlignment="1">
      <alignment horizontal="right"/>
    </xf>
    <xf numFmtId="164" fontId="12" fillId="3" borderId="14" xfId="1" applyNumberFormat="1" applyFont="1" applyFill="1" applyBorder="1" applyAlignment="1">
      <alignment horizontal="right"/>
    </xf>
    <xf numFmtId="164" fontId="12" fillId="3" borderId="15" xfId="1" applyNumberFormat="1" applyFont="1" applyFill="1" applyBorder="1" applyAlignment="1">
      <alignment horizontal="right"/>
    </xf>
    <xf numFmtId="0" fontId="18" fillId="3" borderId="8" xfId="0" applyFont="1" applyFill="1" applyBorder="1"/>
    <xf numFmtId="0" fontId="18" fillId="3" borderId="9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2" fillId="3" borderId="8" xfId="0" applyNumberFormat="1" applyFont="1" applyFill="1" applyBorder="1"/>
    <xf numFmtId="165" fontId="12" fillId="3" borderId="3" xfId="0" applyNumberFormat="1" applyFont="1" applyFill="1" applyBorder="1"/>
    <xf numFmtId="4" fontId="0" fillId="2" borderId="0" xfId="0" applyNumberFormat="1" applyFont="1" applyFill="1" applyBorder="1"/>
    <xf numFmtId="0" fontId="13" fillId="2" borderId="0" xfId="0" applyFont="1" applyFill="1" applyBorder="1"/>
    <xf numFmtId="0" fontId="22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center"/>
    </xf>
    <xf numFmtId="166" fontId="12" fillId="3" borderId="3" xfId="0" applyNumberFormat="1" applyFont="1" applyFill="1" applyBorder="1" applyAlignment="1">
      <alignment horizontal="right"/>
    </xf>
    <xf numFmtId="165" fontId="12" fillId="3" borderId="6" xfId="0" applyNumberFormat="1" applyFont="1" applyFill="1" applyBorder="1"/>
    <xf numFmtId="165" fontId="23" fillId="2" borderId="14" xfId="0" applyNumberFormat="1" applyFont="1" applyFill="1" applyBorder="1"/>
    <xf numFmtId="0" fontId="24" fillId="2" borderId="11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/>
    </xf>
    <xf numFmtId="165" fontId="23" fillId="2" borderId="11" xfId="0" applyNumberFormat="1" applyFont="1" applyFill="1" applyBorder="1"/>
    <xf numFmtId="164" fontId="23" fillId="2" borderId="12" xfId="1" applyNumberFormat="1" applyFont="1" applyFill="1" applyBorder="1" applyAlignment="1">
      <alignment horizontal="right"/>
    </xf>
    <xf numFmtId="0" fontId="24" fillId="2" borderId="6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165" fontId="23" fillId="2" borderId="6" xfId="0" applyNumberFormat="1" applyFont="1" applyFill="1" applyBorder="1"/>
    <xf numFmtId="165" fontId="23" fillId="2" borderId="15" xfId="0" applyNumberFormat="1" applyFont="1" applyFill="1" applyBorder="1"/>
    <xf numFmtId="164" fontId="23" fillId="2" borderId="7" xfId="1" applyNumberFormat="1" applyFont="1" applyFill="1" applyBorder="1" applyAlignment="1">
      <alignment horizontal="right"/>
    </xf>
    <xf numFmtId="0" fontId="24" fillId="2" borderId="12" xfId="0" applyFont="1" applyFill="1" applyBorder="1" applyAlignment="1">
      <alignment horizontal="left"/>
    </xf>
    <xf numFmtId="165" fontId="25" fillId="2" borderId="13" xfId="0" applyNumberFormat="1" applyFont="1" applyFill="1" applyBorder="1"/>
    <xf numFmtId="0" fontId="18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/>
    </xf>
    <xf numFmtId="164" fontId="12" fillId="3" borderId="7" xfId="1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165" fontId="25" fillId="2" borderId="4" xfId="0" applyNumberFormat="1" applyFont="1" applyFill="1" applyBorder="1"/>
    <xf numFmtId="165" fontId="23" fillId="2" borderId="0" xfId="0" applyNumberFormat="1" applyFont="1" applyFill="1" applyBorder="1"/>
    <xf numFmtId="164" fontId="25" fillId="2" borderId="13" xfId="1" applyNumberFormat="1" applyFont="1" applyFill="1" applyBorder="1" applyAlignment="1">
      <alignment horizontal="right"/>
    </xf>
    <xf numFmtId="164" fontId="23" fillId="2" borderId="14" xfId="1" applyNumberFormat="1" applyFont="1" applyFill="1" applyBorder="1" applyAlignment="1">
      <alignment horizontal="right"/>
    </xf>
    <xf numFmtId="165" fontId="23" fillId="2" borderId="2" xfId="0" applyNumberFormat="1" applyFont="1" applyFill="1" applyBorder="1"/>
    <xf numFmtId="164" fontId="23" fillId="2" borderId="15" xfId="1" applyNumberFormat="1" applyFont="1" applyFill="1" applyBorder="1" applyAlignment="1">
      <alignment horizontal="right"/>
    </xf>
    <xf numFmtId="164" fontId="23" fillId="2" borderId="0" xfId="1" applyNumberFormat="1" applyFont="1" applyFill="1" applyBorder="1" applyAlignment="1">
      <alignment horizontal="right"/>
    </xf>
    <xf numFmtId="164" fontId="23" fillId="2" borderId="2" xfId="1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left" vertical="center"/>
    </xf>
    <xf numFmtId="164" fontId="25" fillId="2" borderId="1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165" fontId="23" fillId="2" borderId="13" xfId="0" applyNumberFormat="1" applyFont="1" applyFill="1" applyBorder="1"/>
    <xf numFmtId="164" fontId="23" fillId="2" borderId="13" xfId="1" applyNumberFormat="1" applyFont="1" applyFill="1" applyBorder="1"/>
    <xf numFmtId="165" fontId="23" fillId="2" borderId="1" xfId="0" applyNumberFormat="1" applyFont="1" applyFill="1" applyBorder="1"/>
    <xf numFmtId="164" fontId="23" fillId="2" borderId="1" xfId="1" applyNumberFormat="1" applyFont="1" applyFill="1" applyBorder="1" applyAlignment="1">
      <alignment horizontal="right"/>
    </xf>
    <xf numFmtId="164" fontId="23" fillId="2" borderId="13" xfId="1" applyNumberFormat="1" applyFont="1" applyFill="1" applyBorder="1" applyAlignment="1">
      <alignment horizontal="right"/>
    </xf>
    <xf numFmtId="0" fontId="27" fillId="2" borderId="12" xfId="0" applyFont="1" applyFill="1" applyBorder="1"/>
    <xf numFmtId="0" fontId="27" fillId="2" borderId="5" xfId="0" applyFont="1" applyFill="1" applyBorder="1"/>
    <xf numFmtId="0" fontId="22" fillId="2" borderId="0" xfId="0" applyFont="1" applyFill="1" applyBorder="1" applyAlignment="1">
      <alignment horizontal="left" vertical="top" wrapText="1"/>
    </xf>
    <xf numFmtId="165" fontId="12" fillId="2" borderId="3" xfId="0" applyNumberFormat="1" applyFont="1" applyFill="1" applyBorder="1"/>
    <xf numFmtId="164" fontId="12" fillId="2" borderId="3" xfId="1" applyNumberFormat="1" applyFont="1" applyFill="1" applyBorder="1" applyAlignment="1">
      <alignment horizontal="right"/>
    </xf>
    <xf numFmtId="165" fontId="12" fillId="2" borderId="10" xfId="0" applyNumberFormat="1" applyFont="1" applyFill="1" applyBorder="1"/>
    <xf numFmtId="0" fontId="17" fillId="2" borderId="8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/>
    <xf numFmtId="0" fontId="4" fillId="2" borderId="7" xfId="0" applyFont="1" applyFill="1" applyBorder="1"/>
    <xf numFmtId="0" fontId="4" fillId="2" borderId="10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left" vertical="center" indent="1"/>
    </xf>
    <xf numFmtId="0" fontId="4" fillId="3" borderId="7" xfId="0" applyFont="1" applyFill="1" applyBorder="1"/>
    <xf numFmtId="165" fontId="12" fillId="3" borderId="10" xfId="0" applyNumberFormat="1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4" fillId="2" borderId="6" xfId="0" applyFont="1" applyFill="1" applyBorder="1"/>
    <xf numFmtId="0" fontId="16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/>
    <xf numFmtId="0" fontId="7" fillId="4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center"/>
    </xf>
    <xf numFmtId="165" fontId="4" fillId="2" borderId="12" xfId="0" applyNumberFormat="1" applyFont="1" applyFill="1" applyBorder="1"/>
    <xf numFmtId="0" fontId="28" fillId="2" borderId="0" xfId="0" applyFont="1" applyFill="1" applyBorder="1"/>
    <xf numFmtId="164" fontId="12" fillId="2" borderId="12" xfId="1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/>
    </xf>
    <xf numFmtId="4" fontId="0" fillId="2" borderId="12" xfId="0" applyNumberFormat="1" applyFont="1" applyFill="1" applyBorder="1"/>
    <xf numFmtId="165" fontId="12" fillId="3" borderId="3" xfId="0" applyNumberFormat="1" applyFont="1" applyFill="1" applyBorder="1" applyAlignment="1">
      <alignment horizontal="right"/>
    </xf>
    <xf numFmtId="165" fontId="12" fillId="2" borderId="13" xfId="0" applyNumberFormat="1" applyFont="1" applyFill="1" applyBorder="1" applyAlignment="1">
      <alignment horizontal="right"/>
    </xf>
    <xf numFmtId="165" fontId="12" fillId="2" borderId="14" xfId="0" applyNumberFormat="1" applyFont="1" applyFill="1" applyBorder="1" applyAlignment="1">
      <alignment horizontal="right"/>
    </xf>
    <xf numFmtId="165" fontId="12" fillId="2" borderId="15" xfId="0" applyNumberFormat="1" applyFont="1" applyFill="1" applyBorder="1" applyAlignment="1">
      <alignment horizontal="right"/>
    </xf>
    <xf numFmtId="0" fontId="24" fillId="6" borderId="6" xfId="0" applyFont="1" applyFill="1" applyBorder="1" applyAlignment="1">
      <alignment horizontal="left" vertical="center"/>
    </xf>
    <xf numFmtId="0" fontId="24" fillId="6" borderId="2" xfId="0" applyFont="1" applyFill="1" applyBorder="1" applyAlignment="1">
      <alignment horizontal="left" vertical="center"/>
    </xf>
    <xf numFmtId="165" fontId="23" fillId="6" borderId="15" xfId="0" applyNumberFormat="1" applyFont="1" applyFill="1" applyBorder="1"/>
    <xf numFmtId="165" fontId="23" fillId="6" borderId="2" xfId="0" applyNumberFormat="1" applyFont="1" applyFill="1" applyBorder="1"/>
    <xf numFmtId="164" fontId="23" fillId="6" borderId="15" xfId="1" applyNumberFormat="1" applyFont="1" applyFill="1" applyBorder="1" applyAlignment="1">
      <alignment horizontal="right"/>
    </xf>
    <xf numFmtId="164" fontId="23" fillId="6" borderId="7" xfId="1" applyNumberFormat="1" applyFont="1" applyFill="1" applyBorder="1" applyAlignment="1">
      <alignment horizontal="right"/>
    </xf>
    <xf numFmtId="0" fontId="24" fillId="6" borderId="11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165" fontId="23" fillId="6" borderId="14" xfId="0" applyNumberFormat="1" applyFont="1" applyFill="1" applyBorder="1"/>
    <xf numFmtId="165" fontId="23" fillId="6" borderId="0" xfId="0" applyNumberFormat="1" applyFont="1" applyFill="1" applyBorder="1"/>
    <xf numFmtId="164" fontId="23" fillId="6" borderId="14" xfId="1" applyNumberFormat="1" applyFont="1" applyFill="1" applyBorder="1" applyAlignment="1">
      <alignment horizontal="right"/>
    </xf>
    <xf numFmtId="164" fontId="23" fillId="6" borderId="12" xfId="1" applyNumberFormat="1" applyFont="1" applyFill="1" applyBorder="1" applyAlignment="1">
      <alignment horizontal="right"/>
    </xf>
    <xf numFmtId="165" fontId="23" fillId="5" borderId="13" xfId="0" applyNumberFormat="1" applyFont="1" applyFill="1" applyBorder="1"/>
    <xf numFmtId="0" fontId="24" fillId="5" borderId="4" xfId="0" applyFont="1" applyFill="1" applyBorder="1" applyAlignment="1">
      <alignment horizontal="left" vertical="center"/>
    </xf>
    <xf numFmtId="0" fontId="24" fillId="5" borderId="11" xfId="0" applyFont="1" applyFill="1" applyBorder="1" applyAlignment="1">
      <alignment horizontal="left" vertical="center"/>
    </xf>
    <xf numFmtId="165" fontId="23" fillId="5" borderId="14" xfId="0" applyNumberFormat="1" applyFont="1" applyFill="1" applyBorder="1"/>
    <xf numFmtId="164" fontId="24" fillId="6" borderId="0" xfId="1" applyNumberFormat="1" applyFont="1" applyFill="1" applyBorder="1" applyAlignment="1">
      <alignment horizontal="right" vertical="center"/>
    </xf>
    <xf numFmtId="168" fontId="4" fillId="2" borderId="0" xfId="7" applyNumberFormat="1" applyFont="1" applyFill="1" applyBorder="1"/>
    <xf numFmtId="166" fontId="12" fillId="2" borderId="13" xfId="0" applyNumberFormat="1" applyFont="1" applyFill="1" applyBorder="1" applyAlignment="1">
      <alignment horizontal="right"/>
    </xf>
    <xf numFmtId="166" fontId="12" fillId="2" borderId="14" xfId="0" applyNumberFormat="1" applyFont="1" applyFill="1" applyBorder="1" applyAlignment="1">
      <alignment horizontal="right"/>
    </xf>
    <xf numFmtId="166" fontId="12" fillId="2" borderId="15" xfId="0" applyNumberFormat="1" applyFont="1" applyFill="1" applyBorder="1" applyAlignment="1">
      <alignment horizontal="right"/>
    </xf>
    <xf numFmtId="165" fontId="0" fillId="2" borderId="0" xfId="0" applyNumberFormat="1" applyFont="1" applyFill="1"/>
    <xf numFmtId="0" fontId="10" fillId="2" borderId="3" xfId="0" applyFont="1" applyFill="1" applyBorder="1"/>
    <xf numFmtId="165" fontId="23" fillId="2" borderId="3" xfId="0" applyNumberFormat="1" applyFont="1" applyFill="1" applyBorder="1"/>
    <xf numFmtId="0" fontId="23" fillId="2" borderId="3" xfId="0" applyFont="1" applyFill="1" applyBorder="1"/>
    <xf numFmtId="4" fontId="23" fillId="2" borderId="3" xfId="0" applyNumberFormat="1" applyFont="1" applyFill="1" applyBorder="1"/>
    <xf numFmtId="0" fontId="13" fillId="2" borderId="3" xfId="0" applyFont="1" applyFill="1" applyBorder="1" applyAlignment="1">
      <alignment horizontal="center" vertical="center"/>
    </xf>
    <xf numFmtId="164" fontId="13" fillId="2" borderId="3" xfId="1" applyNumberFormat="1" applyFont="1" applyFill="1" applyBorder="1" applyAlignment="1">
      <alignment horizontal="center" vertical="center"/>
    </xf>
    <xf numFmtId="4" fontId="29" fillId="2" borderId="3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4" fontId="23" fillId="2" borderId="5" xfId="1" applyNumberFormat="1" applyFont="1" applyFill="1" applyBorder="1" applyAlignment="1">
      <alignment horizontal="right"/>
    </xf>
    <xf numFmtId="4" fontId="0" fillId="2" borderId="0" xfId="0" applyNumberFormat="1" applyFont="1" applyFill="1"/>
    <xf numFmtId="166" fontId="12" fillId="3" borderId="13" xfId="0" applyNumberFormat="1" applyFont="1" applyFill="1" applyBorder="1" applyAlignment="1">
      <alignment horizontal="right"/>
    </xf>
    <xf numFmtId="0" fontId="24" fillId="6" borderId="0" xfId="0" applyFont="1" applyFill="1" applyBorder="1" applyAlignment="1">
      <alignment horizontal="left"/>
    </xf>
    <xf numFmtId="165" fontId="30" fillId="2" borderId="0" xfId="0" applyNumberFormat="1" applyFont="1" applyFill="1" applyBorder="1" applyAlignment="1">
      <alignment horizontal="right" indent="2"/>
    </xf>
    <xf numFmtId="165" fontId="30" fillId="2" borderId="14" xfId="0" applyNumberFormat="1" applyFont="1" applyFill="1" applyBorder="1" applyAlignment="1">
      <alignment horizontal="right" indent="2"/>
    </xf>
    <xf numFmtId="3" fontId="30" fillId="2" borderId="14" xfId="0" applyNumberFormat="1" applyFont="1" applyFill="1" applyBorder="1" applyAlignment="1">
      <alignment horizontal="right" indent="2"/>
    </xf>
    <xf numFmtId="165" fontId="31" fillId="2" borderId="0" xfId="0" applyNumberFormat="1" applyFont="1" applyFill="1" applyBorder="1" applyAlignment="1">
      <alignment horizontal="right" indent="2"/>
    </xf>
    <xf numFmtId="165" fontId="31" fillId="2" borderId="14" xfId="0" applyNumberFormat="1" applyFont="1" applyFill="1" applyBorder="1" applyAlignment="1">
      <alignment horizontal="right" indent="2"/>
    </xf>
    <xf numFmtId="0" fontId="24" fillId="7" borderId="4" xfId="0" applyFont="1" applyFill="1" applyBorder="1" applyAlignment="1">
      <alignment horizontal="left" vertical="center"/>
    </xf>
    <xf numFmtId="165" fontId="23" fillId="7" borderId="13" xfId="0" applyNumberFormat="1" applyFont="1" applyFill="1" applyBorder="1"/>
    <xf numFmtId="165" fontId="23" fillId="8" borderId="14" xfId="0" applyNumberFormat="1" applyFont="1" applyFill="1" applyBorder="1"/>
    <xf numFmtId="0" fontId="24" fillId="8" borderId="11" xfId="0" applyFont="1" applyFill="1" applyBorder="1" applyAlignment="1">
      <alignment horizontal="left" vertical="center"/>
    </xf>
    <xf numFmtId="0" fontId="24" fillId="7" borderId="11" xfId="0" applyFont="1" applyFill="1" applyBorder="1" applyAlignment="1">
      <alignment horizontal="left" vertical="center"/>
    </xf>
    <xf numFmtId="165" fontId="23" fillId="7" borderId="14" xfId="0" applyNumberFormat="1" applyFont="1" applyFill="1" applyBorder="1"/>
    <xf numFmtId="0" fontId="24" fillId="7" borderId="5" xfId="0" applyFont="1" applyFill="1" applyBorder="1" applyAlignment="1">
      <alignment horizontal="left" vertical="center"/>
    </xf>
    <xf numFmtId="0" fontId="24" fillId="7" borderId="12" xfId="0" applyFont="1" applyFill="1" applyBorder="1" applyAlignment="1">
      <alignment horizontal="left" vertical="center"/>
    </xf>
    <xf numFmtId="0" fontId="24" fillId="5" borderId="12" xfId="0" applyFont="1" applyFill="1" applyBorder="1" applyAlignment="1">
      <alignment horizontal="left" vertical="center"/>
    </xf>
    <xf numFmtId="0" fontId="24" fillId="8" borderId="12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164" fontId="23" fillId="3" borderId="13" xfId="1" applyNumberFormat="1" applyFont="1" applyFill="1" applyBorder="1" applyAlignment="1">
      <alignment horizontal="right"/>
    </xf>
    <xf numFmtId="164" fontId="23" fillId="3" borderId="14" xfId="1" applyNumberFormat="1" applyFont="1" applyFill="1" applyBorder="1" applyAlignment="1">
      <alignment horizontal="right"/>
    </xf>
    <xf numFmtId="164" fontId="23" fillId="3" borderId="15" xfId="1" applyNumberFormat="1" applyFont="1" applyFill="1" applyBorder="1" applyAlignment="1">
      <alignment horizontal="right"/>
    </xf>
    <xf numFmtId="164" fontId="23" fillId="3" borderId="3" xfId="1" applyNumberFormat="1" applyFont="1" applyFill="1" applyBorder="1" applyAlignment="1">
      <alignment horizontal="right"/>
    </xf>
    <xf numFmtId="0" fontId="4" fillId="2" borderId="0" xfId="0" applyFont="1" applyFill="1"/>
    <xf numFmtId="165" fontId="4" fillId="2" borderId="0" xfId="0" applyNumberFormat="1" applyFont="1" applyFill="1"/>
    <xf numFmtId="166" fontId="4" fillId="2" borderId="0" xfId="0" applyNumberFormat="1" applyFont="1" applyFill="1" applyBorder="1"/>
    <xf numFmtId="0" fontId="4" fillId="2" borderId="0" xfId="0" applyFont="1" applyFill="1" applyAlignment="1">
      <alignment vertical="center"/>
    </xf>
    <xf numFmtId="164" fontId="4" fillId="2" borderId="0" xfId="1" applyNumberFormat="1" applyFont="1" applyFill="1"/>
    <xf numFmtId="166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" fontId="4" fillId="2" borderId="0" xfId="0" applyNumberFormat="1" applyFont="1" applyFill="1"/>
    <xf numFmtId="168" fontId="4" fillId="2" borderId="0" xfId="7" applyNumberFormat="1" applyFont="1" applyFill="1"/>
    <xf numFmtId="0" fontId="32" fillId="2" borderId="0" xfId="0" applyFont="1" applyFill="1"/>
    <xf numFmtId="168" fontId="4" fillId="2" borderId="0" xfId="0" applyNumberFormat="1" applyFont="1" applyFill="1"/>
    <xf numFmtId="0" fontId="4" fillId="2" borderId="5" xfId="0" applyFont="1" applyFill="1" applyBorder="1"/>
    <xf numFmtId="0" fontId="14" fillId="5" borderId="3" xfId="0" applyFont="1" applyFill="1" applyBorder="1" applyAlignment="1">
      <alignment horizontal="center"/>
    </xf>
    <xf numFmtId="166" fontId="14" fillId="5" borderId="3" xfId="0" applyNumberFormat="1" applyFont="1" applyFill="1" applyBorder="1" applyAlignment="1">
      <alignment horizontal="center"/>
    </xf>
    <xf numFmtId="167" fontId="12" fillId="2" borderId="15" xfId="0" applyNumberFormat="1" applyFont="1" applyFill="1" applyBorder="1"/>
    <xf numFmtId="0" fontId="37" fillId="5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left" vertical="center"/>
    </xf>
    <xf numFmtId="0" fontId="38" fillId="3" borderId="0" xfId="0" applyFont="1" applyFill="1" applyBorder="1"/>
    <xf numFmtId="0" fontId="33" fillId="2" borderId="0" xfId="0" applyFont="1" applyFill="1" applyBorder="1" applyAlignment="1">
      <alignment horizontal="left" vertical="center" indent="1"/>
    </xf>
    <xf numFmtId="0" fontId="33" fillId="2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 indent="1"/>
    </xf>
    <xf numFmtId="0" fontId="34" fillId="2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/>
    </xf>
    <xf numFmtId="165" fontId="35" fillId="3" borderId="0" xfId="0" applyNumberFormat="1" applyFont="1" applyFill="1" applyBorder="1" applyAlignment="1">
      <alignment horizontal="center"/>
    </xf>
    <xf numFmtId="164" fontId="35" fillId="3" borderId="0" xfId="1" applyNumberFormat="1" applyFont="1" applyFill="1" applyBorder="1" applyAlignment="1">
      <alignment horizontal="center"/>
    </xf>
    <xf numFmtId="165" fontId="35" fillId="2" borderId="0" xfId="0" applyNumberFormat="1" applyFont="1" applyFill="1" applyBorder="1" applyAlignment="1">
      <alignment horizontal="center"/>
    </xf>
    <xf numFmtId="164" fontId="36" fillId="2" borderId="0" xfId="1" applyNumberFormat="1" applyFont="1" applyFill="1" applyBorder="1" applyAlignment="1">
      <alignment horizontal="center"/>
    </xf>
    <xf numFmtId="164" fontId="35" fillId="2" borderId="0" xfId="1" applyNumberFormat="1" applyFont="1" applyFill="1" applyBorder="1" applyAlignment="1">
      <alignment horizontal="center"/>
    </xf>
    <xf numFmtId="164" fontId="36" fillId="3" borderId="0" xfId="1" applyNumberFormat="1" applyFont="1" applyFill="1" applyBorder="1" applyAlignment="1">
      <alignment horizontal="center"/>
    </xf>
    <xf numFmtId="167" fontId="35" fillId="2" borderId="0" xfId="0" applyNumberFormat="1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6" applyFont="1" applyFill="1" applyAlignment="1">
      <alignment horizontal="center"/>
    </xf>
    <xf numFmtId="0" fontId="22" fillId="2" borderId="0" xfId="0" applyFont="1" applyFill="1" applyBorder="1" applyAlignment="1">
      <alignment horizontal="left" vertical="top" wrapText="1"/>
    </xf>
    <xf numFmtId="0" fontId="20" fillId="5" borderId="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39" fillId="4" borderId="0" xfId="0" applyFont="1" applyFill="1" applyBorder="1" applyAlignment="1">
      <alignment horizontal="center" vertical="center"/>
    </xf>
  </cellXfs>
  <cellStyles count="8">
    <cellStyle name="Hipervínculo" xfId="6" builtinId="8"/>
    <cellStyle name="Millares" xfId="7" builtinId="3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F373C"/>
      <color rgb="FFFDE3F1"/>
      <color rgb="FFFCF6F8"/>
      <color rgb="FFFF5353"/>
      <color rgb="FFFF7C80"/>
      <color rgb="FFFBF3F6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Sur: Exportaciones </a:t>
            </a:r>
            <a:r>
              <a:rPr lang="es-PE" sz="9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2015-2016</a:t>
            </a:r>
            <a:endParaRPr lang="es-PE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US$ FOB)</a:t>
            </a:r>
          </a:p>
        </c:rich>
      </c:tx>
      <c:layout>
        <c:manualLayout>
          <c:xMode val="edge"/>
          <c:yMode val="edge"/>
          <c:x val="0.27976577543600228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6361180555555555"/>
          <c:w val="0.85768833333333339"/>
          <c:h val="0.6639569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Sur!$U$38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9.3974134564992328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87067282496216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759259259259259E-2"/>
                  <c:y val="8.8190972222222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944444444444444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555555555555554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51851851851851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Sur!$T$39:$T$44</c:f>
              <c:strCache>
                <c:ptCount val="6"/>
                <c:pt idx="0">
                  <c:v>Arequipa</c:v>
                </c:pt>
                <c:pt idx="1">
                  <c:v>Puno</c:v>
                </c:pt>
                <c:pt idx="2">
                  <c:v>Moquegua</c:v>
                </c:pt>
                <c:pt idx="3">
                  <c:v>Cusco</c:v>
                </c:pt>
                <c:pt idx="4">
                  <c:v>Tacna</c:v>
                </c:pt>
                <c:pt idx="5">
                  <c:v>Madre de Dios</c:v>
                </c:pt>
              </c:strCache>
            </c:strRef>
          </c:cat>
          <c:val>
            <c:numRef>
              <c:f>Sur!$U$39:$U$44</c:f>
              <c:numCache>
                <c:formatCode>#,##0.0</c:formatCode>
                <c:ptCount val="6"/>
                <c:pt idx="0">
                  <c:v>2937.3436043199745</c:v>
                </c:pt>
                <c:pt idx="1">
                  <c:v>906.44676731000004</c:v>
                </c:pt>
                <c:pt idx="2">
                  <c:v>1581.9217619999995</c:v>
                </c:pt>
                <c:pt idx="3">
                  <c:v>1093.2737374000014</c:v>
                </c:pt>
                <c:pt idx="4">
                  <c:v>209.01989695000569</c:v>
                </c:pt>
                <c:pt idx="5">
                  <c:v>161.25273240000004</c:v>
                </c:pt>
              </c:numCache>
            </c:numRef>
          </c:val>
        </c:ser>
        <c:ser>
          <c:idx val="1"/>
          <c:order val="1"/>
          <c:tx>
            <c:strRef>
              <c:f>Sur!$V$38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4024241236528722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45554758797618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416517831294178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555555555555554E-3"/>
                  <c:y val="8.81909722222230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087280625568804E-3"/>
                  <c:y val="1.3228819444444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5185185185185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Sur!$T$39:$T$44</c:f>
              <c:strCache>
                <c:ptCount val="6"/>
                <c:pt idx="0">
                  <c:v>Arequipa</c:v>
                </c:pt>
                <c:pt idx="1">
                  <c:v>Puno</c:v>
                </c:pt>
                <c:pt idx="2">
                  <c:v>Moquegua</c:v>
                </c:pt>
                <c:pt idx="3">
                  <c:v>Cusco</c:v>
                </c:pt>
                <c:pt idx="4">
                  <c:v>Tacna</c:v>
                </c:pt>
                <c:pt idx="5">
                  <c:v>Madre de Dios</c:v>
                </c:pt>
              </c:strCache>
            </c:strRef>
          </c:cat>
          <c:val>
            <c:numRef>
              <c:f>Sur!$V$39:$V$44</c:f>
              <c:numCache>
                <c:formatCode>#,##0.0</c:formatCode>
                <c:ptCount val="6"/>
                <c:pt idx="0">
                  <c:v>4269.5336686700321</c:v>
                </c:pt>
                <c:pt idx="1">
                  <c:v>1477.7917558099948</c:v>
                </c:pt>
                <c:pt idx="2">
                  <c:v>1278.7203648499992</c:v>
                </c:pt>
                <c:pt idx="3">
                  <c:v>1105.9973818699996</c:v>
                </c:pt>
                <c:pt idx="4">
                  <c:v>218.62176452000273</c:v>
                </c:pt>
                <c:pt idx="5">
                  <c:v>48.027292099999976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315968"/>
        <c:axId val="88826240"/>
      </c:barChart>
      <c:catAx>
        <c:axId val="89315968"/>
        <c:scaling>
          <c:orientation val="minMax"/>
        </c:scaling>
        <c:delete val="0"/>
        <c:axPos val="b"/>
        <c:majorTickMark val="out"/>
        <c:minorTickMark val="in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88826240"/>
        <c:crosses val="autoZero"/>
        <c:auto val="1"/>
        <c:lblAlgn val="ctr"/>
        <c:lblOffset val="100"/>
        <c:noMultiLvlLbl val="0"/>
      </c:catAx>
      <c:valAx>
        <c:axId val="88826240"/>
        <c:scaling>
          <c:orientation val="minMax"/>
          <c:max val="45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9315968"/>
        <c:crosses val="autoZero"/>
        <c:crossBetween val="between"/>
        <c:majorUnit val="750"/>
        <c:minorUnit val="100"/>
      </c:valAx>
      <c:spPr>
        <a:solidFill>
          <a:sysClr val="window" lastClr="FFFFFF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4177816328984817"/>
          <c:y val="0.14226388888888888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</a:t>
            </a:r>
            <a:r>
              <a:rPr lang="es-PE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Sur</a:t>
            </a:r>
            <a:r>
              <a:rPr lang="es-PE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 Exportaciones Totales</a:t>
            </a:r>
            <a:r>
              <a:rPr lang="es-PE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US$ a valor FOB</a:t>
            </a:r>
            <a:r>
              <a:rPr lang="es-PE" sz="9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y</a:t>
            </a: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Participación %)</a:t>
            </a:r>
          </a:p>
        </c:rich>
      </c:tx>
      <c:layout>
        <c:manualLayout>
          <c:xMode val="edge"/>
          <c:yMode val="edge"/>
          <c:x val="0.24442925925925926"/>
          <c:y val="1.3187152777777779E-2"/>
        </c:manualLayout>
      </c:layout>
      <c:overlay val="0"/>
    </c:title>
    <c:autoTitleDeleted val="0"/>
    <c:view3D>
      <c:rotX val="30"/>
      <c:rotY val="12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004870370370373"/>
          <c:y val="0.20262187500000001"/>
          <c:w val="0.3794251851851852"/>
          <c:h val="0.67062708333333321"/>
        </c:manualLayout>
      </c:layout>
      <c:pie3D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  <a:sp3d>
              <a:bevelT w="0" h="0"/>
              <a:bevelB w="0"/>
            </a:sp3d>
          </c:spPr>
          <c:explosion val="1"/>
          <c:dPt>
            <c:idx val="0"/>
            <c:bubble3D val="0"/>
            <c:spPr>
              <a:solidFill>
                <a:srgbClr val="C00000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2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5"/>
            <c:bubble3D val="0"/>
            <c:explosion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6"/>
            <c:bubble3D val="0"/>
            <c:spPr>
              <a:solidFill>
                <a:schemeClr val="bg1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7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8"/>
            <c:bubble3D val="0"/>
            <c:spPr>
              <a:solidFill>
                <a:sysClr val="window" lastClr="FFFFFF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Lbls>
            <c:dLbl>
              <c:idx val="0"/>
              <c:layout>
                <c:manualLayout>
                  <c:x val="-0.12652805037211204"/>
                  <c:y val="-0.18966764574209855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7.7322697449624014E-2"/>
                  <c:y val="-4.410875482374405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5.623450455726068E-2"/>
                  <c:y val="-5.293050578849259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10075381788890402"/>
                  <c:y val="-0.12791538898885715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054400419767601"/>
                  <c:y val="-4.4108754823744658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8.669514562533602E-2"/>
                  <c:y val="0.14555889091835469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Sur!$F$38:$F$43</c:f>
              <c:strCache>
                <c:ptCount val="6"/>
                <c:pt idx="0">
                  <c:v>Arequipa</c:v>
                </c:pt>
                <c:pt idx="1">
                  <c:v>Puno</c:v>
                </c:pt>
                <c:pt idx="2">
                  <c:v>Moquegua</c:v>
                </c:pt>
                <c:pt idx="3">
                  <c:v>Cusco</c:v>
                </c:pt>
                <c:pt idx="4">
                  <c:v>Tacna</c:v>
                </c:pt>
                <c:pt idx="5">
                  <c:v>Madre de Dios</c:v>
                </c:pt>
              </c:strCache>
            </c:strRef>
          </c:cat>
          <c:val>
            <c:numRef>
              <c:f>Sur!$I$38:$I$43</c:f>
              <c:numCache>
                <c:formatCode>#,##0.0</c:formatCode>
                <c:ptCount val="6"/>
                <c:pt idx="0">
                  <c:v>4269.5336686700321</c:v>
                </c:pt>
                <c:pt idx="1">
                  <c:v>1477.7917558099948</c:v>
                </c:pt>
                <c:pt idx="2">
                  <c:v>1278.7203648499992</c:v>
                </c:pt>
                <c:pt idx="3">
                  <c:v>1105.9973818699996</c:v>
                </c:pt>
                <c:pt idx="4">
                  <c:v>218.62176452000273</c:v>
                </c:pt>
                <c:pt idx="5">
                  <c:v>48.027292099999976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Sur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: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Principales Socios Comerciales </a:t>
            </a:r>
            <a:r>
              <a:rPr lang="en-US" sz="1000" baseline="0">
                <a:solidFill>
                  <a:sysClr val="windowText" lastClr="000000"/>
                </a:solidFill>
              </a:rPr>
              <a:t>del año </a:t>
            </a:r>
            <a:r>
              <a:rPr lang="en-US" sz="1000">
                <a:solidFill>
                  <a:sysClr val="windowText" lastClr="000000"/>
                </a:solidFill>
              </a:rPr>
              <a:t>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de US$ FOB)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107407407407406"/>
          <c:y val="0.20725694444444445"/>
          <c:w val="0.70596018518518522"/>
          <c:h val="0.651631944444444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Sur!$F$55:$F$64</c:f>
              <c:strCache>
                <c:ptCount val="10"/>
                <c:pt idx="0">
                  <c:v>China</c:v>
                </c:pt>
                <c:pt idx="1">
                  <c:v>Estados Unidos</c:v>
                </c:pt>
                <c:pt idx="2">
                  <c:v>Suiza</c:v>
                </c:pt>
                <c:pt idx="3">
                  <c:v>Japón</c:v>
                </c:pt>
                <c:pt idx="4">
                  <c:v>India</c:v>
                </c:pt>
                <c:pt idx="5">
                  <c:v>Brasil</c:v>
                </c:pt>
                <c:pt idx="6">
                  <c:v>Canadá</c:v>
                </c:pt>
                <c:pt idx="7">
                  <c:v>Corea del Sur</c:v>
                </c:pt>
                <c:pt idx="8">
                  <c:v>Emiratos Árabes Unidos</c:v>
                </c:pt>
                <c:pt idx="9">
                  <c:v>Italia</c:v>
                </c:pt>
              </c:strCache>
            </c:strRef>
          </c:cat>
          <c:val>
            <c:numRef>
              <c:f>Sur!$I$55:$I$64</c:f>
              <c:numCache>
                <c:formatCode>#,##0.0</c:formatCode>
                <c:ptCount val="10"/>
                <c:pt idx="0">
                  <c:v>2672.210620300003</c:v>
                </c:pt>
                <c:pt idx="1">
                  <c:v>1161.8390484900035</c:v>
                </c:pt>
                <c:pt idx="2">
                  <c:v>873.23738619999949</c:v>
                </c:pt>
                <c:pt idx="3">
                  <c:v>616.36214266999878</c:v>
                </c:pt>
                <c:pt idx="4">
                  <c:v>555.15353310000012</c:v>
                </c:pt>
                <c:pt idx="5">
                  <c:v>405.38948520000019</c:v>
                </c:pt>
                <c:pt idx="6">
                  <c:v>330.16377933000007</c:v>
                </c:pt>
                <c:pt idx="7">
                  <c:v>275.46035770000003</c:v>
                </c:pt>
                <c:pt idx="8">
                  <c:v>258.49275090000003</c:v>
                </c:pt>
                <c:pt idx="9">
                  <c:v>248.05087876000007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84448"/>
        <c:axId val="96982912"/>
      </c:barChart>
      <c:valAx>
        <c:axId val="9698291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high"/>
        <c:crossAx val="96984448"/>
        <c:crosses val="autoZero"/>
        <c:crossBetween val="between"/>
      </c:valAx>
      <c:catAx>
        <c:axId val="96984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698291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 Región Sur: Exportaciones por Tipo - 2016</a:t>
            </a:r>
            <a:endParaRPr lang="es-PE" sz="10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(Millones US$ - FOB)</a:t>
            </a:r>
            <a:endParaRPr lang="es-PE" sz="10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028187597457121"/>
          <c:y val="2.640842324731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21924507063046"/>
          <c:y val="0.20312478881059165"/>
          <c:w val="0.55249287606716668"/>
          <c:h val="0.63352940952221204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Sur!$T$16</c:f>
              <c:strCache>
                <c:ptCount val="1"/>
                <c:pt idx="0">
                  <c:v>Petróleo y pesca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Sur!$U$16:$V$16</c:f>
              <c:numCache>
                <c:formatCode>#,##0.0</c:formatCode>
                <c:ptCount val="2"/>
                <c:pt idx="1">
                  <c:v>73.417000000000002</c:v>
                </c:pt>
              </c:numCache>
            </c:numRef>
          </c:val>
        </c:ser>
        <c:ser>
          <c:idx val="5"/>
          <c:order val="1"/>
          <c:tx>
            <c:strRef>
              <c:f>Sur!$T$15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1"/>
              <c:layout>
                <c:manualLayout>
                  <c:x val="2.9695760420795718E-3"/>
                  <c:y val="0.421476103906625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Sur!$U$15:$V$15</c:f>
              <c:numCache>
                <c:formatCode>#,##0.0</c:formatCode>
                <c:ptCount val="2"/>
                <c:pt idx="1">
                  <c:v>7640.94</c:v>
                </c:pt>
              </c:numCache>
            </c:numRef>
          </c:val>
        </c:ser>
        <c:ser>
          <c:idx val="7"/>
          <c:order val="2"/>
          <c:tx>
            <c:strRef>
              <c:f>Sur!$U$17</c:f>
              <c:strCache>
                <c:ptCount val="1"/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Sur!$U$9:$V$9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Sur!$U$17</c:f>
              <c:numCache>
                <c:formatCode>#,##0.0</c:formatCode>
                <c:ptCount val="1"/>
              </c:numCache>
            </c:numRef>
          </c:val>
        </c:ser>
        <c:ser>
          <c:idx val="4"/>
          <c:order val="3"/>
          <c:tx>
            <c:strRef>
              <c:f>Sur!$T$14</c:f>
              <c:strCache>
                <c:ptCount val="1"/>
                <c:pt idx="0">
                  <c:v>Otros 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Sur!$U$14:$V$14</c:f>
              <c:numCache>
                <c:formatCode>#,##0.0</c:formatCode>
                <c:ptCount val="2"/>
                <c:pt idx="0">
                  <c:v>149.52600000000001</c:v>
                </c:pt>
              </c:numCache>
            </c:numRef>
          </c:val>
        </c:ser>
        <c:ser>
          <c:idx val="3"/>
          <c:order val="4"/>
          <c:tx>
            <c:strRef>
              <c:f>Sur!$T$13</c:f>
              <c:strCache>
                <c:ptCount val="1"/>
                <c:pt idx="0">
                  <c:v>Textil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Sur!$U$13:$V$13</c:f>
              <c:numCache>
                <c:formatCode>#,##0.0</c:formatCode>
                <c:ptCount val="2"/>
                <c:pt idx="0">
                  <c:v>88.575999999999993</c:v>
                </c:pt>
              </c:numCache>
            </c:numRef>
          </c:val>
        </c:ser>
        <c:ser>
          <c:idx val="2"/>
          <c:order val="5"/>
          <c:tx>
            <c:strRef>
              <c:f>Sur!$T$12</c:f>
              <c:strCache>
                <c:ptCount val="1"/>
                <c:pt idx="0">
                  <c:v>Siderometalúrgico y joyería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Sur!$U$12:$V$12</c:f>
              <c:numCache>
                <c:formatCode>#,##0.0</c:formatCode>
                <c:ptCount val="2"/>
                <c:pt idx="0">
                  <c:v>106.18799999999999</c:v>
                </c:pt>
              </c:numCache>
            </c:numRef>
          </c:val>
        </c:ser>
        <c:ser>
          <c:idx val="1"/>
          <c:order val="6"/>
          <c:tx>
            <c:strRef>
              <c:f>Sur!$T$11</c:f>
              <c:strCache>
                <c:ptCount val="1"/>
                <c:pt idx="0">
                  <c:v>Pesquero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Sur!$U$11:$V$11</c:f>
              <c:numCache>
                <c:formatCode>#,##0.0</c:formatCode>
                <c:ptCount val="2"/>
                <c:pt idx="0">
                  <c:v>147.30500000000004</c:v>
                </c:pt>
              </c:numCache>
            </c:numRef>
          </c:val>
        </c:ser>
        <c:ser>
          <c:idx val="0"/>
          <c:order val="7"/>
          <c:tx>
            <c:strRef>
              <c:f>Sur!$T$10</c:f>
              <c:strCache>
                <c:ptCount val="1"/>
                <c:pt idx="0">
                  <c:v>Agropecuario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Sur!$U$10:$V$10</c:f>
              <c:numCache>
                <c:formatCode>#,##0.0</c:formatCode>
                <c:ptCount val="2"/>
                <c:pt idx="0">
                  <c:v>192.696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7067776"/>
        <c:axId val="97069312"/>
      </c:barChart>
      <c:catAx>
        <c:axId val="97067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7069312"/>
        <c:crosses val="autoZero"/>
        <c:auto val="1"/>
        <c:lblAlgn val="ctr"/>
        <c:lblOffset val="100"/>
        <c:noMultiLvlLbl val="0"/>
      </c:catAx>
      <c:valAx>
        <c:axId val="97069312"/>
        <c:scaling>
          <c:orientation val="minMax"/>
          <c:max val="1200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067776"/>
        <c:crosses val="autoZero"/>
        <c:crossBetween val="between"/>
        <c:majorUnit val="200"/>
      </c:valAx>
      <c:spPr>
        <a:solidFill>
          <a:srgbClr val="FCF6F8"/>
        </a:solidFill>
      </c:spPr>
    </c:plotArea>
    <c:legend>
      <c:legendPos val="r"/>
      <c:layout>
        <c:manualLayout>
          <c:xMode val="edge"/>
          <c:yMode val="edge"/>
          <c:x val="0.74545433288646801"/>
          <c:y val="0.22323389307786556"/>
          <c:w val="0.23254794152447886"/>
          <c:h val="0.55275635204391638"/>
        </c:manualLayout>
      </c:layout>
      <c:overlay val="1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Sur: Evolución</a:t>
            </a:r>
            <a:r>
              <a:rPr lang="es-PE" sz="1000" baseline="0"/>
              <a:t> de las exportaciones 2008-2016</a:t>
            </a:r>
          </a:p>
          <a:p>
            <a:pPr>
              <a:defRPr sz="1000"/>
            </a:pPr>
            <a:r>
              <a:rPr lang="es-PE" sz="1000" b="0" baseline="0"/>
              <a:t>(Millones de US$ FOB)</a:t>
            </a:r>
            <a:endParaRPr lang="es-PE" sz="1000" b="0"/>
          </a:p>
        </c:rich>
      </c:tx>
      <c:layout>
        <c:manualLayout>
          <c:xMode val="edge"/>
          <c:yMode val="edge"/>
          <c:x val="0.27930791857672183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222394757395522E-2"/>
          <c:y val="0.18125069444444444"/>
          <c:w val="0.89054270014465231"/>
          <c:h val="0.6200840277777778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Sur!$E$102</c:f>
              <c:strCache>
                <c:ptCount val="1"/>
                <c:pt idx="0">
                  <c:v>No Tradicional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4.8437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4756944444444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857638888888888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211805555555555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118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2881944444444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82708333333333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6.32187500000000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3.29479166666666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6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Sur!$D$103:$D$111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Sur!$E$103:$E$111</c:f>
              <c:numCache>
                <c:formatCode>#,##0.0</c:formatCode>
                <c:ptCount val="9"/>
                <c:pt idx="0">
                  <c:v>497.87</c:v>
                </c:pt>
                <c:pt idx="1">
                  <c:v>396.28</c:v>
                </c:pt>
                <c:pt idx="2">
                  <c:v>494.22</c:v>
                </c:pt>
                <c:pt idx="3">
                  <c:v>638.57000000000005</c:v>
                </c:pt>
                <c:pt idx="4">
                  <c:v>684.44</c:v>
                </c:pt>
                <c:pt idx="5">
                  <c:v>851.62</c:v>
                </c:pt>
                <c:pt idx="6">
                  <c:v>738.59</c:v>
                </c:pt>
                <c:pt idx="7">
                  <c:v>735.44</c:v>
                </c:pt>
                <c:pt idx="8">
                  <c:v>684.29</c:v>
                </c:pt>
              </c:numCache>
            </c:numRef>
          </c:val>
        </c:ser>
        <c:ser>
          <c:idx val="1"/>
          <c:order val="2"/>
          <c:tx>
            <c:strRef>
              <c:f>Sur!$I$102</c:f>
              <c:strCache>
                <c:ptCount val="1"/>
                <c:pt idx="0">
                  <c:v>Tradicional</c:v>
                </c:pt>
              </c:strCache>
            </c:strRef>
          </c:tx>
          <c:spPr>
            <a:gradFill>
              <a:gsLst>
                <a:gs pos="0">
                  <a:srgbClr val="FF373C"/>
                </a:gs>
                <a:gs pos="100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path path="circle">
                <a:fillToRect l="50000" t="50000" r="50000" b="50000"/>
              </a:path>
            </a:gradFill>
            <a:ln>
              <a:solidFill>
                <a:schemeClr val="bg1"/>
              </a:solidFill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6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Sur!$D$103:$D$111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Sur!$I$103:$I$111</c:f>
              <c:numCache>
                <c:formatCode>#,##0.0</c:formatCode>
                <c:ptCount val="9"/>
                <c:pt idx="0">
                  <c:v>5492.43</c:v>
                </c:pt>
                <c:pt idx="1">
                  <c:v>4624.87</c:v>
                </c:pt>
                <c:pt idx="2">
                  <c:v>6975.77</c:v>
                </c:pt>
                <c:pt idx="3">
                  <c:v>8714.33</c:v>
                </c:pt>
                <c:pt idx="4">
                  <c:v>7107.67</c:v>
                </c:pt>
                <c:pt idx="5">
                  <c:v>7472.97</c:v>
                </c:pt>
                <c:pt idx="6">
                  <c:v>6671.16</c:v>
                </c:pt>
                <c:pt idx="7">
                  <c:v>6153.82</c:v>
                </c:pt>
                <c:pt idx="8">
                  <c:v>7714.4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145600"/>
        <c:axId val="97147136"/>
      </c:barChart>
      <c:barChart>
        <c:barDir val="col"/>
        <c:grouping val="stacked"/>
        <c:varyColors val="0"/>
        <c:ser>
          <c:idx val="2"/>
          <c:order val="0"/>
          <c:tx>
            <c:v> </c:v>
          </c:tx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5727083333333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180706250000000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251321180555555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311046180555555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264439583333333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477468508721257E-3"/>
                  <c:y val="-0.278835763888888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6103396144743252E-17"/>
                  <c:y val="-0.25410277777777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23562118055555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0.2808388888888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Sur!$D$103:$D$111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Sur!$M$103:$M$111</c:f>
              <c:numCache>
                <c:formatCode>#,##0.0</c:formatCode>
                <c:ptCount val="9"/>
                <c:pt idx="0">
                  <c:v>5990.3</c:v>
                </c:pt>
                <c:pt idx="1">
                  <c:v>5021.1499999999996</c:v>
                </c:pt>
                <c:pt idx="2">
                  <c:v>7469.99</c:v>
                </c:pt>
                <c:pt idx="3">
                  <c:v>9352.9</c:v>
                </c:pt>
                <c:pt idx="4">
                  <c:v>7792.11</c:v>
                </c:pt>
                <c:pt idx="5">
                  <c:v>8324.6</c:v>
                </c:pt>
                <c:pt idx="6">
                  <c:v>7409.75</c:v>
                </c:pt>
                <c:pt idx="7">
                  <c:v>6889.26</c:v>
                </c:pt>
                <c:pt idx="8">
                  <c:v>8398.69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158656"/>
        <c:axId val="97157120"/>
      </c:barChart>
      <c:catAx>
        <c:axId val="971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147136"/>
        <c:crosses val="autoZero"/>
        <c:auto val="1"/>
        <c:lblAlgn val="ctr"/>
        <c:lblOffset val="100"/>
        <c:noMultiLvlLbl val="0"/>
      </c:catAx>
      <c:valAx>
        <c:axId val="9714713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145600"/>
        <c:crosses val="autoZero"/>
        <c:crossBetween val="between"/>
      </c:valAx>
      <c:valAx>
        <c:axId val="97157120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97158656"/>
        <c:crosses val="max"/>
        <c:crossBetween val="between"/>
      </c:valAx>
      <c:catAx>
        <c:axId val="9715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157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5006598938490125"/>
          <c:y val="0.142446875"/>
          <c:w val="0.43307018638420192"/>
          <c:h val="6.2467361111111099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Sur: Principales socios comerciales - 2016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US$ FOB)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107407407407406"/>
          <c:y val="0.20725694444444445"/>
          <c:w val="0.70596018518518522"/>
          <c:h val="0.651631944444444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Sur!$F$55:$F$64</c:f>
              <c:strCache>
                <c:ptCount val="10"/>
                <c:pt idx="0">
                  <c:v>China</c:v>
                </c:pt>
                <c:pt idx="1">
                  <c:v>Estados Unidos</c:v>
                </c:pt>
                <c:pt idx="2">
                  <c:v>Suiza</c:v>
                </c:pt>
                <c:pt idx="3">
                  <c:v>Japón</c:v>
                </c:pt>
                <c:pt idx="4">
                  <c:v>India</c:v>
                </c:pt>
                <c:pt idx="5">
                  <c:v>Brasil</c:v>
                </c:pt>
                <c:pt idx="6">
                  <c:v>Canadá</c:v>
                </c:pt>
                <c:pt idx="7">
                  <c:v>Corea del Sur</c:v>
                </c:pt>
                <c:pt idx="8">
                  <c:v>Emiratos Árabes Unidos</c:v>
                </c:pt>
                <c:pt idx="9">
                  <c:v>Italia</c:v>
                </c:pt>
              </c:strCache>
            </c:strRef>
          </c:cat>
          <c:val>
            <c:numRef>
              <c:f>Sur!$I$55:$I$64</c:f>
              <c:numCache>
                <c:formatCode>#,##0.0</c:formatCode>
                <c:ptCount val="10"/>
                <c:pt idx="0">
                  <c:v>2672.210620300003</c:v>
                </c:pt>
                <c:pt idx="1">
                  <c:v>1161.8390484900035</c:v>
                </c:pt>
                <c:pt idx="2">
                  <c:v>873.23738619999949</c:v>
                </c:pt>
                <c:pt idx="3">
                  <c:v>616.36214266999878</c:v>
                </c:pt>
                <c:pt idx="4">
                  <c:v>555.15353310000012</c:v>
                </c:pt>
                <c:pt idx="5">
                  <c:v>405.38948520000019</c:v>
                </c:pt>
                <c:pt idx="6">
                  <c:v>330.16377933000007</c:v>
                </c:pt>
                <c:pt idx="7">
                  <c:v>275.46035770000003</c:v>
                </c:pt>
                <c:pt idx="8">
                  <c:v>258.49275090000003</c:v>
                </c:pt>
                <c:pt idx="9">
                  <c:v>248.05087876000007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31328"/>
        <c:axId val="88929792"/>
      </c:barChart>
      <c:valAx>
        <c:axId val="8892979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high"/>
        <c:crossAx val="88931328"/>
        <c:crosses val="autoZero"/>
        <c:crossBetween val="between"/>
      </c:valAx>
      <c:catAx>
        <c:axId val="88931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89297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300877</xdr:colOff>
      <xdr:row>4</xdr:row>
      <xdr:rowOff>133350</xdr:rowOff>
    </xdr:from>
    <xdr:to>
      <xdr:col>11</xdr:col>
      <xdr:colOff>329452</xdr:colOff>
      <xdr:row>23</xdr:row>
      <xdr:rowOff>15442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677" y="1028700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8</xdr:col>
      <xdr:colOff>503590</xdr:colOff>
      <xdr:row>37</xdr:row>
      <xdr:rowOff>22500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0.00733</cdr:x>
      <cdr:y>0.89699</cdr:y>
    </cdr:from>
    <cdr:to>
      <cdr:x>0.9863</cdr:x>
      <cdr:y>0.97733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594" y="2583329"/>
          <a:ext cx="5286451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0.64953</cdr:x>
      <cdr:y>0.72332</cdr:y>
    </cdr:from>
    <cdr:to>
      <cdr:x>0.94212</cdr:x>
      <cdr:y>0.87507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507442" y="2083174"/>
          <a:ext cx="1580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Los   dos</a:t>
          </a:r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  primeros  socios  comerciales 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representan el 45.7% del total exportado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en esta macro región.</a:t>
          </a:r>
          <a:endParaRPr lang="es-PE" sz="75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254948</xdr:colOff>
      <xdr:row>31</xdr:row>
      <xdr:rowOff>178749</xdr:rowOff>
    </xdr:from>
    <xdr:to>
      <xdr:col>17</xdr:col>
      <xdr:colOff>73973</xdr:colOff>
      <xdr:row>34</xdr:row>
      <xdr:rowOff>64449</xdr:rowOff>
    </xdr:to>
    <xdr:sp macro="" textlink="">
      <xdr:nvSpPr>
        <xdr:cNvPr id="4" name="3 Flecha abajo"/>
        <xdr:cNvSpPr/>
      </xdr:nvSpPr>
      <xdr:spPr>
        <a:xfrm rot="16200000">
          <a:off x="11865923" y="6236649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223353</xdr:colOff>
      <xdr:row>36</xdr:row>
      <xdr:rowOff>52275</xdr:rowOff>
    </xdr:from>
    <xdr:to>
      <xdr:col>25</xdr:col>
      <xdr:colOff>611232</xdr:colOff>
      <xdr:row>51</xdr:row>
      <xdr:rowOff>74775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276225</xdr:colOff>
      <xdr:row>43</xdr:row>
      <xdr:rowOff>0</xdr:rowOff>
    </xdr:from>
    <xdr:to>
      <xdr:col>17</xdr:col>
      <xdr:colOff>95250</xdr:colOff>
      <xdr:row>44</xdr:row>
      <xdr:rowOff>142875</xdr:rowOff>
    </xdr:to>
    <xdr:sp macro="" textlink="">
      <xdr:nvSpPr>
        <xdr:cNvPr id="13" name="12 Flecha abajo"/>
        <xdr:cNvSpPr/>
      </xdr:nvSpPr>
      <xdr:spPr>
        <a:xfrm rot="16200000">
          <a:off x="11887200" y="80295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206087</xdr:colOff>
      <xdr:row>21</xdr:row>
      <xdr:rowOff>866</xdr:rowOff>
    </xdr:from>
    <xdr:to>
      <xdr:col>25</xdr:col>
      <xdr:colOff>640098</xdr:colOff>
      <xdr:row>36</xdr:row>
      <xdr:rowOff>6048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248930</xdr:colOff>
      <xdr:row>52</xdr:row>
      <xdr:rowOff>8323</xdr:rowOff>
    </xdr:from>
    <xdr:to>
      <xdr:col>25</xdr:col>
      <xdr:colOff>628695</xdr:colOff>
      <xdr:row>67</xdr:row>
      <xdr:rowOff>30823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280151</xdr:colOff>
      <xdr:row>59</xdr:row>
      <xdr:rowOff>168088</xdr:rowOff>
    </xdr:from>
    <xdr:to>
      <xdr:col>17</xdr:col>
      <xdr:colOff>99176</xdr:colOff>
      <xdr:row>62</xdr:row>
      <xdr:rowOff>53788</xdr:rowOff>
    </xdr:to>
    <xdr:sp macro="" textlink="">
      <xdr:nvSpPr>
        <xdr:cNvPr id="15" name="14 Flecha abajo"/>
        <xdr:cNvSpPr/>
      </xdr:nvSpPr>
      <xdr:spPr>
        <a:xfrm rot="16200000">
          <a:off x="11962564" y="11379293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251693</xdr:colOff>
      <xdr:row>4</xdr:row>
      <xdr:rowOff>188652</xdr:rowOff>
    </xdr:from>
    <xdr:to>
      <xdr:col>25</xdr:col>
      <xdr:colOff>604515</xdr:colOff>
      <xdr:row>20</xdr:row>
      <xdr:rowOff>12488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276899</xdr:colOff>
      <xdr:row>67</xdr:row>
      <xdr:rowOff>169532</xdr:rowOff>
    </xdr:from>
    <xdr:to>
      <xdr:col>25</xdr:col>
      <xdr:colOff>628650</xdr:colOff>
      <xdr:row>83</xdr:row>
      <xdr:rowOff>1532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0.91966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32" y="2648631"/>
          <a:ext cx="5267322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0.89525</cdr:x>
      <cdr:y>0.68819</cdr:y>
    </cdr:from>
    <cdr:to>
      <cdr:x>0.91495</cdr:x>
      <cdr:y>0.73819</cdr:y>
    </cdr:to>
    <cdr:sp macro="" textlink="">
      <cdr:nvSpPr>
        <cdr:cNvPr id="3" name="1 Flecha abajo"/>
        <cdr:cNvSpPr/>
      </cdr:nvSpPr>
      <cdr:spPr>
        <a:xfrm xmlns:a="http://schemas.openxmlformats.org/drawingml/2006/main">
          <a:off x="4824038" y="1981984"/>
          <a:ext cx="106153" cy="144000"/>
        </a:xfrm>
        <a:prstGeom xmlns:a="http://schemas.openxmlformats.org/drawingml/2006/main" prst="downArrow">
          <a:avLst/>
        </a:prstGeom>
        <a:ln xmlns:a="http://schemas.openxmlformats.org/drawingml/2006/main" w="3175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0.33181</cdr:x>
      <cdr:y>0.5016</cdr:y>
    </cdr:from>
    <cdr:to>
      <cdr:x>0.35151</cdr:x>
      <cdr:y>0.5516</cdr:y>
    </cdr:to>
    <cdr:sp macro="" textlink="">
      <cdr:nvSpPr>
        <cdr:cNvPr id="11" name="1 Flecha abajo"/>
        <cdr:cNvSpPr/>
      </cdr:nvSpPr>
      <cdr:spPr>
        <a:xfrm xmlns:a="http://schemas.openxmlformats.org/drawingml/2006/main" rot="10800000">
          <a:off x="1787968" y="1444603"/>
          <a:ext cx="106154" cy="144000"/>
        </a:xfrm>
        <a:prstGeom xmlns:a="http://schemas.openxmlformats.org/drawingml/2006/main" prst="downArrow">
          <a:avLst/>
        </a:prstGeom>
        <a:solidFill xmlns:a="http://schemas.openxmlformats.org/drawingml/2006/main">
          <a:srgbClr val="00B050"/>
        </a:solidFill>
        <a:ln xmlns:a="http://schemas.openxmlformats.org/drawingml/2006/main" w="3175">
          <a:solidFill>
            <a:srgbClr val="00B05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0.46327</cdr:x>
      <cdr:y>0.5282</cdr:y>
    </cdr:from>
    <cdr:to>
      <cdr:x>0.48297</cdr:x>
      <cdr:y>0.5782</cdr:y>
    </cdr:to>
    <cdr:sp macro="" textlink="">
      <cdr:nvSpPr>
        <cdr:cNvPr id="14" name="1 Flecha abajo"/>
        <cdr:cNvSpPr/>
      </cdr:nvSpPr>
      <cdr:spPr>
        <a:xfrm xmlns:a="http://schemas.openxmlformats.org/drawingml/2006/main">
          <a:off x="2496338" y="1521214"/>
          <a:ext cx="106154" cy="144000"/>
        </a:xfrm>
        <a:prstGeom xmlns:a="http://schemas.openxmlformats.org/drawingml/2006/main" prst="downArrow">
          <a:avLst/>
        </a:prstGeom>
        <a:ln xmlns:a="http://schemas.openxmlformats.org/drawingml/2006/main" w="3175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0.75184</cdr:x>
      <cdr:y>0.70225</cdr:y>
    </cdr:from>
    <cdr:to>
      <cdr:x>0.77154</cdr:x>
      <cdr:y>0.75225</cdr:y>
    </cdr:to>
    <cdr:sp macro="" textlink="">
      <cdr:nvSpPr>
        <cdr:cNvPr id="18" name="1 Flecha abajo"/>
        <cdr:cNvSpPr/>
      </cdr:nvSpPr>
      <cdr:spPr>
        <a:xfrm xmlns:a="http://schemas.openxmlformats.org/drawingml/2006/main" rot="10800000">
          <a:off x="4051300" y="2022475"/>
          <a:ext cx="106154" cy="144000"/>
        </a:xfrm>
        <a:prstGeom xmlns:a="http://schemas.openxmlformats.org/drawingml/2006/main" prst="downArrow">
          <a:avLst/>
        </a:prstGeom>
        <a:solidFill xmlns:a="http://schemas.openxmlformats.org/drawingml/2006/main">
          <a:srgbClr val="00B050"/>
        </a:solidFill>
        <a:ln xmlns:a="http://schemas.openxmlformats.org/drawingml/2006/main" w="3175">
          <a:solidFill>
            <a:srgbClr val="00B05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0.60866</cdr:x>
      <cdr:y>0.55673</cdr:y>
    </cdr:from>
    <cdr:to>
      <cdr:x>0.62836</cdr:x>
      <cdr:y>0.60673</cdr:y>
    </cdr:to>
    <cdr:sp macro="" textlink="">
      <cdr:nvSpPr>
        <cdr:cNvPr id="19" name="1 Flecha abajo"/>
        <cdr:cNvSpPr/>
      </cdr:nvSpPr>
      <cdr:spPr>
        <a:xfrm xmlns:a="http://schemas.openxmlformats.org/drawingml/2006/main" rot="10800000">
          <a:off x="3279775" y="1603375"/>
          <a:ext cx="106154" cy="144000"/>
        </a:xfrm>
        <a:prstGeom xmlns:a="http://schemas.openxmlformats.org/drawingml/2006/main" prst="downArrow">
          <a:avLst/>
        </a:prstGeom>
        <a:solidFill xmlns:a="http://schemas.openxmlformats.org/drawingml/2006/main">
          <a:srgbClr val="00B050"/>
        </a:solidFill>
        <a:ln xmlns:a="http://schemas.openxmlformats.org/drawingml/2006/main" w="3175">
          <a:solidFill>
            <a:srgbClr val="00B05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0.17912</cdr:x>
      <cdr:y>0.21938</cdr:y>
    </cdr:from>
    <cdr:to>
      <cdr:x>0.19882</cdr:x>
      <cdr:y>0.26938</cdr:y>
    </cdr:to>
    <cdr:sp macro="" textlink="">
      <cdr:nvSpPr>
        <cdr:cNvPr id="20" name="1 Flecha abajo"/>
        <cdr:cNvSpPr/>
      </cdr:nvSpPr>
      <cdr:spPr>
        <a:xfrm xmlns:a="http://schemas.openxmlformats.org/drawingml/2006/main" rot="10800000">
          <a:off x="965200" y="631825"/>
          <a:ext cx="106154" cy="144000"/>
        </a:xfrm>
        <a:prstGeom xmlns:a="http://schemas.openxmlformats.org/drawingml/2006/main" prst="downArrow">
          <a:avLst/>
        </a:prstGeom>
        <a:solidFill xmlns:a="http://schemas.openxmlformats.org/drawingml/2006/main">
          <a:srgbClr val="00B050"/>
        </a:solidFill>
        <a:ln xmlns:a="http://schemas.openxmlformats.org/drawingml/2006/main" w="3175">
          <a:solidFill>
            <a:srgbClr val="00B05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0.99868</cdr:x>
      <cdr:y>0.99427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6525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0.00733</cdr:x>
      <cdr:y>0.89699</cdr:y>
    </cdr:from>
    <cdr:to>
      <cdr:x>0.9863</cdr:x>
      <cdr:y>0.97733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594" y="2583329"/>
          <a:ext cx="5286451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0.64953</cdr:x>
      <cdr:y>0.72332</cdr:y>
    </cdr:from>
    <cdr:to>
      <cdr:x>0.94212</cdr:x>
      <cdr:y>0.87507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507442" y="2083174"/>
          <a:ext cx="1580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Los   dos</a:t>
          </a:r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  primeros  socios  comerciales 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representan el 45.7% del total exportado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en esta macro región.</a:t>
          </a:r>
          <a:endParaRPr lang="es-PE" sz="75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0.74952</cdr:x>
      <cdr:y>0.60657</cdr:y>
    </cdr:from>
    <cdr:to>
      <cdr:x>0.96603</cdr:x>
      <cdr:y>0.60904</cdr:y>
    </cdr:to>
    <cdr:cxnSp macro="">
      <cdr:nvCxnSpPr>
        <cdr:cNvPr id="5" name="4 Conector recto"/>
        <cdr:cNvCxnSpPr/>
      </cdr:nvCxnSpPr>
      <cdr:spPr>
        <a:xfrm xmlns:a="http://schemas.openxmlformats.org/drawingml/2006/main">
          <a:off x="4038923" y="1752008"/>
          <a:ext cx="1166696" cy="71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0.78646</cdr:x>
      <cdr:y>0.12971</cdr:y>
    </cdr:from>
    <cdr:to>
      <cdr:x>0.93987</cdr:x>
      <cdr:y>0.17791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4282580" y="374331"/>
          <a:ext cx="835376" cy="1391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No Tradicionales</a:t>
          </a:r>
        </a:p>
      </cdr:txBody>
    </cdr:sp>
  </cdr:relSizeAnchor>
  <cdr:relSizeAnchor xmlns:cdr="http://schemas.openxmlformats.org/drawingml/2006/chartDrawing">
    <cdr:from>
      <cdr:x>0.78348</cdr:x>
      <cdr:y>0.79375</cdr:y>
    </cdr:from>
    <cdr:to>
      <cdr:x>0.93689</cdr:x>
      <cdr:y>0.84195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221908" y="2292661"/>
          <a:ext cx="826673" cy="13922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Tradicionales</a:t>
          </a:r>
        </a:p>
      </cdr:txBody>
    </cdr:sp>
  </cdr:relSizeAnchor>
  <cdr:relSizeAnchor xmlns:cdr="http://schemas.openxmlformats.org/drawingml/2006/chartDrawing">
    <cdr:from>
      <cdr:x>0.49813</cdr:x>
      <cdr:y>0.20049</cdr:y>
    </cdr:from>
    <cdr:to>
      <cdr:x>0.60418</cdr:x>
      <cdr:y>0.2012</cdr:y>
    </cdr:to>
    <cdr:cxnSp macro="">
      <cdr:nvCxnSpPr>
        <cdr:cNvPr id="8" name="7 Conector recto"/>
        <cdr:cNvCxnSpPr/>
      </cdr:nvCxnSpPr>
      <cdr:spPr>
        <a:xfrm xmlns:a="http://schemas.openxmlformats.org/drawingml/2006/main" flipV="1">
          <a:off x="2702313" y="579354"/>
          <a:ext cx="575273" cy="204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2">
              <a:lumMod val="20000"/>
              <a:lumOff val="8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0.91533</cdr:y>
    </cdr:from>
    <cdr:to>
      <cdr:x>0.98405</cdr:x>
      <cdr:y>0.99567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6157"/>
          <a:ext cx="5313864" cy="231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A5" sqref="A5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260" t="s">
        <v>110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ht="20.25" x14ac:dyDescent="0.25">
      <c r="A3" s="246" t="s">
        <v>216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x14ac:dyDescent="0.25">
      <c r="A4" s="247" t="s">
        <v>217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3"/>
  <sheetViews>
    <sheetView topLeftCell="A16" workbookViewId="0">
      <selection activeCell="L28" sqref="L28"/>
    </sheetView>
  </sheetViews>
  <sheetFormatPr baseColWidth="10" defaultRowHeight="15" x14ac:dyDescent="0.25"/>
  <cols>
    <col min="4" max="4" width="16" customWidth="1"/>
  </cols>
  <sheetData>
    <row r="1" spans="3:9" x14ac:dyDescent="0.25">
      <c r="C1" s="259" t="s">
        <v>208</v>
      </c>
      <c r="D1" s="259"/>
      <c r="E1" s="259"/>
      <c r="F1" s="259"/>
      <c r="G1" s="259"/>
      <c r="H1" s="259"/>
      <c r="I1" s="259"/>
    </row>
    <row r="2" spans="3:9" x14ac:dyDescent="0.25">
      <c r="C2" s="259" t="s">
        <v>207</v>
      </c>
      <c r="D2" s="259"/>
      <c r="E2" s="259"/>
      <c r="F2" s="259"/>
      <c r="G2" s="259"/>
      <c r="H2" s="259"/>
      <c r="I2" s="259"/>
    </row>
    <row r="3" spans="3:9" ht="30" x14ac:dyDescent="0.25">
      <c r="C3" s="258" t="s">
        <v>209</v>
      </c>
      <c r="D3" s="258"/>
      <c r="E3" s="245">
        <v>2015</v>
      </c>
      <c r="F3" s="245">
        <v>2016</v>
      </c>
      <c r="G3" s="229" t="s">
        <v>210</v>
      </c>
      <c r="H3" s="229" t="s">
        <v>102</v>
      </c>
      <c r="I3" s="229" t="s">
        <v>211</v>
      </c>
    </row>
    <row r="4" spans="3:9" x14ac:dyDescent="0.25">
      <c r="C4" s="230" t="s">
        <v>212</v>
      </c>
      <c r="D4" s="234"/>
      <c r="E4" s="238">
        <v>735.44099999999992</v>
      </c>
      <c r="F4" s="238">
        <v>684.28899999999999</v>
      </c>
      <c r="G4" s="239">
        <v>8.1475672816156697E-2</v>
      </c>
      <c r="H4" s="239">
        <v>-6.9552826127452727E-2</v>
      </c>
      <c r="I4" s="238">
        <v>-51.15199999999993</v>
      </c>
    </row>
    <row r="5" spans="3:9" x14ac:dyDescent="0.25">
      <c r="C5" s="235" t="s">
        <v>3</v>
      </c>
      <c r="D5" s="236"/>
      <c r="E5" s="240">
        <v>161.30099999999999</v>
      </c>
      <c r="F5" s="240">
        <v>192.696</v>
      </c>
      <c r="G5" s="241">
        <v>2.2943575373829087E-2</v>
      </c>
      <c r="H5" s="242">
        <v>0.19463611508918111</v>
      </c>
      <c r="I5" s="240">
        <v>31.39500000000001</v>
      </c>
    </row>
    <row r="6" spans="3:9" x14ac:dyDescent="0.25">
      <c r="C6" s="235" t="s">
        <v>4</v>
      </c>
      <c r="D6" s="236"/>
      <c r="E6" s="240">
        <v>11.202</v>
      </c>
      <c r="F6" s="240">
        <v>10.542</v>
      </c>
      <c r="G6" s="241">
        <v>1.2551956013145381E-3</v>
      </c>
      <c r="H6" s="242">
        <v>-5.8918050348152118E-2</v>
      </c>
      <c r="I6" s="240">
        <v>-0.66000000000000014</v>
      </c>
    </row>
    <row r="7" spans="3:9" x14ac:dyDescent="0.25">
      <c r="C7" s="235" t="s">
        <v>5</v>
      </c>
      <c r="D7" s="236"/>
      <c r="E7" s="240">
        <v>44.066000000000003</v>
      </c>
      <c r="F7" s="240">
        <v>35.745000000000005</v>
      </c>
      <c r="G7" s="241">
        <v>4.2560203726985553E-3</v>
      </c>
      <c r="H7" s="242">
        <v>-0.1888303907774701</v>
      </c>
      <c r="I7" s="240">
        <v>-8.320999999999998</v>
      </c>
    </row>
    <row r="8" spans="3:9" x14ac:dyDescent="0.25">
      <c r="C8" s="235" t="s">
        <v>6</v>
      </c>
      <c r="D8" s="236"/>
      <c r="E8" s="240">
        <v>42.397999999999996</v>
      </c>
      <c r="F8" s="240">
        <v>40.446999999999996</v>
      </c>
      <c r="G8" s="241">
        <v>4.8158695206193432E-3</v>
      </c>
      <c r="H8" s="242">
        <v>-4.6016321524600223E-2</v>
      </c>
      <c r="I8" s="240">
        <v>-1.9510000000000005</v>
      </c>
    </row>
    <row r="9" spans="3:9" x14ac:dyDescent="0.25">
      <c r="C9" s="235" t="s">
        <v>17</v>
      </c>
      <c r="D9" s="236"/>
      <c r="E9" s="240">
        <v>41.406999999999996</v>
      </c>
      <c r="F9" s="240">
        <v>55.094000000000001</v>
      </c>
      <c r="G9" s="241">
        <v>6.5598317642594538E-3</v>
      </c>
      <c r="H9" s="242">
        <v>0.33054797498007593</v>
      </c>
      <c r="I9" s="240">
        <v>13.687000000000005</v>
      </c>
    </row>
    <row r="10" spans="3:9" x14ac:dyDescent="0.25">
      <c r="C10" s="235" t="s">
        <v>213</v>
      </c>
      <c r="D10" s="236"/>
      <c r="E10" s="240">
        <v>116.25999999999999</v>
      </c>
      <c r="F10" s="240">
        <v>88.575999999999993</v>
      </c>
      <c r="G10" s="241">
        <v>1.0546405386267929E-2</v>
      </c>
      <c r="H10" s="242">
        <v>-0.23812145191811451</v>
      </c>
      <c r="I10" s="240">
        <v>-27.683999999999997</v>
      </c>
    </row>
    <row r="11" spans="3:9" x14ac:dyDescent="0.25">
      <c r="C11" s="235" t="s">
        <v>214</v>
      </c>
      <c r="D11" s="236"/>
      <c r="E11" s="240">
        <v>8.9809999999999999</v>
      </c>
      <c r="F11" s="240">
        <v>7.6980000000000004</v>
      </c>
      <c r="G11" s="241">
        <v>9.165714038056645E-4</v>
      </c>
      <c r="H11" s="242">
        <v>-0.14285714285714279</v>
      </c>
      <c r="I11" s="240">
        <v>-1.2829999999999995</v>
      </c>
    </row>
    <row r="12" spans="3:9" x14ac:dyDescent="0.25">
      <c r="C12" s="235" t="s">
        <v>9</v>
      </c>
      <c r="D12" s="236"/>
      <c r="E12" s="240">
        <v>135.24600000000001</v>
      </c>
      <c r="F12" s="240">
        <v>106.18799999999999</v>
      </c>
      <c r="G12" s="241">
        <v>1.2643398834413599E-2</v>
      </c>
      <c r="H12" s="242">
        <v>-0.21485293465241129</v>
      </c>
      <c r="I12" s="240">
        <v>-29.058000000000021</v>
      </c>
    </row>
    <row r="13" spans="3:9" x14ac:dyDescent="0.25">
      <c r="C13" s="235" t="s">
        <v>10</v>
      </c>
      <c r="D13" s="236"/>
      <c r="E13" s="240">
        <v>174.577</v>
      </c>
      <c r="F13" s="240">
        <v>147.30500000000004</v>
      </c>
      <c r="G13" s="241">
        <v>1.7539042691295588E-2</v>
      </c>
      <c r="H13" s="242">
        <v>-0.15621760025662013</v>
      </c>
      <c r="I13" s="240">
        <v>-27.271999999999963</v>
      </c>
    </row>
    <row r="14" spans="3:9" x14ac:dyDescent="0.25">
      <c r="C14" s="230" t="s">
        <v>13</v>
      </c>
      <c r="D14" s="234"/>
      <c r="E14" s="238">
        <v>6153.8180000000002</v>
      </c>
      <c r="F14" s="238">
        <v>7714.402</v>
      </c>
      <c r="G14" s="243">
        <v>0.91852432718384325</v>
      </c>
      <c r="H14" s="239">
        <v>0.25359606020197534</v>
      </c>
      <c r="I14" s="238">
        <v>1560.5839999999998</v>
      </c>
    </row>
    <row r="15" spans="3:9" x14ac:dyDescent="0.25">
      <c r="C15" s="232" t="s">
        <v>14</v>
      </c>
      <c r="D15" s="236"/>
      <c r="E15" s="240">
        <v>20.452000000000002</v>
      </c>
      <c r="F15" s="240">
        <v>20.02</v>
      </c>
      <c r="G15" s="241">
        <v>2.3837047939970642E-3</v>
      </c>
      <c r="H15" s="242">
        <v>-2.1122628593780668E-2</v>
      </c>
      <c r="I15" s="240">
        <v>-0.43200000000000216</v>
      </c>
    </row>
    <row r="16" spans="3:9" x14ac:dyDescent="0.25">
      <c r="C16" s="232" t="s">
        <v>215</v>
      </c>
      <c r="D16" s="236"/>
      <c r="E16" s="240">
        <v>6060.2419999999993</v>
      </c>
      <c r="F16" s="240">
        <v>7640.94</v>
      </c>
      <c r="G16" s="241">
        <v>0.90977748794425217</v>
      </c>
      <c r="H16" s="242">
        <v>0.26083083810844521</v>
      </c>
      <c r="I16" s="240">
        <v>1580.6980000000003</v>
      </c>
    </row>
    <row r="17" spans="3:9" x14ac:dyDescent="0.25">
      <c r="C17" s="232" t="s">
        <v>17</v>
      </c>
      <c r="D17" s="236"/>
      <c r="E17" s="240">
        <v>72.676000000000002</v>
      </c>
      <c r="F17" s="240">
        <v>53.417000000000002</v>
      </c>
      <c r="G17" s="241">
        <v>6.3601577912558039E-3</v>
      </c>
      <c r="H17" s="242">
        <v>-0.26499807364191752</v>
      </c>
      <c r="I17" s="240">
        <v>-19.259</v>
      </c>
    </row>
    <row r="18" spans="3:9" x14ac:dyDescent="0.25">
      <c r="C18" s="232" t="s">
        <v>18</v>
      </c>
      <c r="D18" s="236"/>
      <c r="E18" s="240">
        <v>0.44700000000000001</v>
      </c>
      <c r="F18" s="244">
        <v>2.7E-2</v>
      </c>
      <c r="G18" s="241">
        <v>3.2147866852108261E-6</v>
      </c>
      <c r="H18" s="242">
        <v>-0.93959731543624159</v>
      </c>
      <c r="I18" s="240">
        <v>-0.42</v>
      </c>
    </row>
    <row r="19" spans="3:9" x14ac:dyDescent="0.25">
      <c r="C19" s="231" t="s">
        <v>12</v>
      </c>
      <c r="D19" s="237"/>
      <c r="E19" s="238">
        <v>6889.259</v>
      </c>
      <c r="F19" s="238">
        <v>8398.6910000000007</v>
      </c>
      <c r="G19" s="239">
        <v>1</v>
      </c>
      <c r="H19" s="239">
        <v>0.219099325486239</v>
      </c>
      <c r="I19" s="238">
        <v>1509.4320000000007</v>
      </c>
    </row>
    <row r="20" spans="3:9" x14ac:dyDescent="0.25">
      <c r="C20" s="82" t="s">
        <v>22</v>
      </c>
      <c r="D20" s="8"/>
      <c r="E20" s="8"/>
      <c r="F20" s="8"/>
      <c r="G20" s="8"/>
      <c r="H20" s="8"/>
      <c r="I20" s="8"/>
    </row>
    <row r="25" spans="3:9" x14ac:dyDescent="0.25">
      <c r="D25" s="232"/>
      <c r="E25" s="233"/>
    </row>
    <row r="26" spans="3:9" x14ac:dyDescent="0.25">
      <c r="D26" s="232"/>
      <c r="E26" s="233"/>
    </row>
    <row r="27" spans="3:9" x14ac:dyDescent="0.25">
      <c r="D27" s="232"/>
      <c r="E27" s="233"/>
    </row>
    <row r="28" spans="3:9" x14ac:dyDescent="0.25">
      <c r="D28" s="232"/>
      <c r="E28" s="233"/>
    </row>
    <row r="29" spans="3:9" x14ac:dyDescent="0.25">
      <c r="D29" s="232"/>
      <c r="E29" s="233"/>
    </row>
    <row r="30" spans="3:9" x14ac:dyDescent="0.25">
      <c r="D30" s="232"/>
      <c r="E30" s="233"/>
    </row>
    <row r="31" spans="3:9" x14ac:dyDescent="0.25">
      <c r="D31" s="232"/>
      <c r="E31" s="233"/>
    </row>
    <row r="32" spans="3:9" x14ac:dyDescent="0.25">
      <c r="D32" s="232"/>
      <c r="E32" s="233"/>
    </row>
    <row r="33" spans="4:5" x14ac:dyDescent="0.25">
      <c r="D33" s="232"/>
      <c r="E33" s="233"/>
    </row>
  </sheetData>
  <mergeCells count="3">
    <mergeCell ref="C3:D3"/>
    <mergeCell ref="C1:I1"/>
    <mergeCell ref="C2:I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/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248" t="s">
        <v>0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2:15" x14ac:dyDescent="0.25"/>
    <row r="11" spans="2:15" x14ac:dyDescent="0.25">
      <c r="G11" s="7"/>
    </row>
    <row r="12" spans="2:15" x14ac:dyDescent="0.25">
      <c r="D12" s="7"/>
      <c r="F12" s="7" t="s">
        <v>103</v>
      </c>
      <c r="G12" s="7"/>
      <c r="K12" s="7">
        <v>1</v>
      </c>
    </row>
    <row r="13" spans="2:15" x14ac:dyDescent="0.25">
      <c r="E13" s="7"/>
      <c r="G13" s="7" t="s">
        <v>104</v>
      </c>
      <c r="K13" s="7">
        <v>2</v>
      </c>
    </row>
    <row r="14" spans="2:15" x14ac:dyDescent="0.25">
      <c r="E14" s="7"/>
      <c r="G14" s="7" t="s">
        <v>105</v>
      </c>
      <c r="K14" s="7">
        <v>3</v>
      </c>
    </row>
    <row r="15" spans="2:15" x14ac:dyDescent="0.25">
      <c r="E15" s="7"/>
      <c r="G15" s="7" t="s">
        <v>106</v>
      </c>
      <c r="K15" s="7">
        <v>4</v>
      </c>
    </row>
    <row r="16" spans="2:15" x14ac:dyDescent="0.25">
      <c r="E16" s="7"/>
      <c r="G16" s="7" t="s">
        <v>107</v>
      </c>
      <c r="K16" s="7">
        <v>5</v>
      </c>
    </row>
    <row r="17" spans="5:11" x14ac:dyDescent="0.25">
      <c r="E17" s="7"/>
      <c r="G17" s="7" t="s">
        <v>108</v>
      </c>
      <c r="K17" s="7">
        <v>6</v>
      </c>
    </row>
    <row r="18" spans="5:11" x14ac:dyDescent="0.25">
      <c r="E18" s="7"/>
      <c r="G18" s="7" t="s">
        <v>109</v>
      </c>
      <c r="K18" s="7">
        <v>7</v>
      </c>
    </row>
    <row r="19" spans="5:11" x14ac:dyDescent="0.25">
      <c r="E19" s="7"/>
      <c r="G19" s="7"/>
      <c r="K19" s="7"/>
    </row>
    <row r="20" spans="5:11" x14ac:dyDescent="0.25">
      <c r="E20" s="7"/>
      <c r="G20" s="7"/>
      <c r="K20" s="7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132"/>
  <sheetViews>
    <sheetView zoomScaleNormal="100" workbookViewId="0">
      <selection activeCell="B1" sqref="B1:P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213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261" t="s">
        <v>218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S1" s="213"/>
      <c r="T1" s="213"/>
      <c r="U1" s="213"/>
      <c r="V1" s="213"/>
      <c r="W1" s="213"/>
      <c r="X1" s="213"/>
      <c r="Y1" s="213"/>
      <c r="Z1" s="213"/>
    </row>
    <row r="2" spans="2:26" x14ac:dyDescent="0.25">
      <c r="B2" s="34" t="str">
        <f>+B6</f>
        <v>1. Exportaciones por tipo y sector</v>
      </c>
      <c r="C2" s="146"/>
      <c r="D2" s="146"/>
      <c r="E2" s="146"/>
      <c r="F2" s="146"/>
      <c r="G2" s="146"/>
      <c r="H2" s="146"/>
      <c r="I2" s="34"/>
      <c r="J2" s="34" t="str">
        <f>+B49</f>
        <v>3. Principales Socios Comerciales</v>
      </c>
      <c r="K2" s="11"/>
      <c r="L2" s="23"/>
      <c r="M2" s="14"/>
      <c r="N2" s="14"/>
      <c r="O2" s="14"/>
      <c r="P2" s="14"/>
    </row>
    <row r="3" spans="2:26" x14ac:dyDescent="0.25">
      <c r="B3" s="34" t="str">
        <f>+B32</f>
        <v>2. Exportaciones de la Macro Región por Departamentos</v>
      </c>
      <c r="C3" s="34"/>
      <c r="D3" s="34"/>
      <c r="E3" s="34"/>
      <c r="F3" s="34"/>
      <c r="G3" s="34"/>
      <c r="H3" s="146"/>
      <c r="I3" s="34"/>
      <c r="J3" s="34" t="str">
        <f>+B71</f>
        <v>4. Principales productos exportados</v>
      </c>
      <c r="K3" s="11"/>
      <c r="L3" s="14"/>
      <c r="M3" s="14"/>
      <c r="N3" s="14"/>
      <c r="O3" s="14"/>
      <c r="P3" s="14"/>
      <c r="X3" s="223"/>
      <c r="Y3" s="222"/>
    </row>
    <row r="4" spans="2:26" x14ac:dyDescent="0.25">
      <c r="B4" s="35"/>
      <c r="C4" s="35"/>
      <c r="D4" s="35"/>
      <c r="E4" s="35"/>
      <c r="F4" s="36"/>
      <c r="G4" s="37"/>
      <c r="H4" s="37"/>
      <c r="I4" s="37"/>
      <c r="J4" s="37"/>
      <c r="K4" s="18"/>
      <c r="L4" s="18"/>
      <c r="M4" s="18"/>
      <c r="N4" s="18"/>
      <c r="O4" s="18"/>
      <c r="P4" s="18"/>
      <c r="X4" s="223"/>
      <c r="Y4" s="222"/>
    </row>
    <row r="5" spans="2:26" x14ac:dyDescent="0.25">
      <c r="B5" s="5"/>
      <c r="C5" s="6"/>
      <c r="D5" s="6"/>
      <c r="E5" s="6"/>
      <c r="F5" s="6"/>
      <c r="G5" s="4"/>
      <c r="H5" s="4"/>
      <c r="X5" s="223"/>
      <c r="Y5" s="222"/>
    </row>
    <row r="6" spans="2:2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  <c r="R6" s="30"/>
      <c r="T6" s="30"/>
      <c r="U6" s="30"/>
      <c r="V6" s="30"/>
      <c r="X6" s="223"/>
      <c r="Y6" s="222"/>
    </row>
    <row r="7" spans="2:26" x14ac:dyDescent="0.25">
      <c r="B7" s="22"/>
      <c r="C7" s="249" t="str">
        <f>+CONCATENATE("Las exportaciones en esta macro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macro región alcanzaron los US$ 8,398.7 millones, creciendo en 21.9% respecto al 2015. De otro lado el 91.9% de estas exportaciones fueron de tipo Tradicional en tanto las exportaciones No Tradicional representaron el 8.1%.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"/>
      <c r="R7" s="30"/>
      <c r="T7" s="30"/>
      <c r="U7" s="30"/>
      <c r="V7" s="30"/>
      <c r="Y7" s="222"/>
    </row>
    <row r="8" spans="2:26" x14ac:dyDescent="0.25">
      <c r="B8" s="22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"/>
      <c r="R8" s="30"/>
      <c r="T8" s="30"/>
      <c r="U8" s="30"/>
      <c r="V8" s="30"/>
      <c r="Y8" s="222"/>
    </row>
    <row r="9" spans="2:26" x14ac:dyDescent="0.25">
      <c r="B9" s="22"/>
      <c r="C9" s="8"/>
      <c r="D9" s="8"/>
      <c r="E9" s="8"/>
      <c r="F9" s="254" t="s">
        <v>201</v>
      </c>
      <c r="G9" s="254"/>
      <c r="H9" s="254"/>
      <c r="I9" s="254"/>
      <c r="J9" s="254"/>
      <c r="K9" s="254"/>
      <c r="L9" s="254"/>
      <c r="M9" s="8"/>
      <c r="N9" s="8"/>
      <c r="O9" s="8"/>
      <c r="P9" s="25"/>
      <c r="R9" s="30"/>
      <c r="T9" s="30"/>
      <c r="U9" s="30" t="s">
        <v>2</v>
      </c>
      <c r="V9" s="30" t="s">
        <v>13</v>
      </c>
      <c r="Y9" s="222"/>
    </row>
    <row r="10" spans="2:26" x14ac:dyDescent="0.25">
      <c r="B10" s="22"/>
      <c r="C10" s="8"/>
      <c r="D10" s="8"/>
      <c r="E10" s="8"/>
      <c r="F10" s="255" t="s">
        <v>23</v>
      </c>
      <c r="G10" s="255"/>
      <c r="H10" s="255"/>
      <c r="I10" s="255"/>
      <c r="J10" s="255"/>
      <c r="K10" s="255"/>
      <c r="L10" s="255"/>
      <c r="M10" s="8"/>
      <c r="N10" s="8"/>
      <c r="O10" s="8"/>
      <c r="P10" s="25"/>
      <c r="R10" s="30"/>
      <c r="T10" s="30" t="s">
        <v>3</v>
      </c>
      <c r="U10" s="38">
        <v>192.696</v>
      </c>
      <c r="V10" s="38"/>
      <c r="Y10" s="222"/>
    </row>
    <row r="11" spans="2:26" x14ac:dyDescent="0.25">
      <c r="B11" s="22"/>
      <c r="C11" s="8"/>
      <c r="D11" s="8"/>
      <c r="E11" s="8"/>
      <c r="F11" s="250" t="s">
        <v>11</v>
      </c>
      <c r="G11" s="251"/>
      <c r="H11" s="77">
        <v>2015</v>
      </c>
      <c r="I11" s="78">
        <v>2016</v>
      </c>
      <c r="J11" s="78" t="s">
        <v>19</v>
      </c>
      <c r="K11" s="78" t="s">
        <v>20</v>
      </c>
      <c r="L11" s="78" t="s">
        <v>21</v>
      </c>
      <c r="M11" s="8"/>
      <c r="N11" s="8"/>
      <c r="O11" s="8"/>
      <c r="P11" s="25"/>
      <c r="R11" s="30"/>
      <c r="T11" s="30" t="s">
        <v>17</v>
      </c>
      <c r="U11" s="38">
        <v>147.30500000000004</v>
      </c>
      <c r="V11" s="38"/>
      <c r="Y11" s="222"/>
    </row>
    <row r="12" spans="2:26" ht="16.5" x14ac:dyDescent="0.25">
      <c r="B12" s="22"/>
      <c r="C12" s="8"/>
      <c r="D12" s="8"/>
      <c r="E12" s="8"/>
      <c r="F12" s="67" t="s">
        <v>2</v>
      </c>
      <c r="G12" s="68"/>
      <c r="H12" s="79">
        <f>+Arequipa!H12+Cusco!H12+'Madre de Dios'!H12+Moquegua!H12+Puno!H12+Tacna!H12</f>
        <v>735.44099999999992</v>
      </c>
      <c r="I12" s="80">
        <f>+Arequipa!I12+Cusco!I12+'Madre de Dios'!I12+Moquegua!I12+Puno!I12+Tacna!I12</f>
        <v>684.28899999999999</v>
      </c>
      <c r="J12" s="69">
        <f t="shared" ref="J12:J27" si="0">IFERROR(I12/I$27, " - ")</f>
        <v>8.1475672816156697E-2</v>
      </c>
      <c r="K12" s="70">
        <f>IFERROR(I12/H12-1," - ")</f>
        <v>-6.9552826127452727E-2</v>
      </c>
      <c r="L12" s="71">
        <f>IFERROR(I12-H12, " - ")</f>
        <v>-51.15199999999993</v>
      </c>
      <c r="M12" s="147">
        <f>+L12*100</f>
        <v>-5115.1999999999935</v>
      </c>
      <c r="N12" s="8"/>
      <c r="O12" s="8"/>
      <c r="P12" s="25"/>
      <c r="R12" s="30"/>
      <c r="T12" s="30" t="s">
        <v>9</v>
      </c>
      <c r="U12" s="38">
        <v>106.18799999999999</v>
      </c>
      <c r="V12" s="38"/>
      <c r="Y12" s="224"/>
    </row>
    <row r="13" spans="2:26" x14ac:dyDescent="0.25">
      <c r="B13" s="22"/>
      <c r="C13" s="8"/>
      <c r="D13" s="8"/>
      <c r="E13" s="8"/>
      <c r="F13" s="57" t="s">
        <v>3</v>
      </c>
      <c r="G13" s="55"/>
      <c r="H13" s="27">
        <f>+Arequipa!H13+Cusco!H13+'Madre de Dios'!H13+Moquegua!H13+Puno!H13+Tacna!H13</f>
        <v>161.30099999999999</v>
      </c>
      <c r="I13" s="61">
        <f>+Arequipa!I13+Cusco!I13+'Madre de Dios'!I13+Moquegua!I13+Puno!I13+Tacna!I13</f>
        <v>192.696</v>
      </c>
      <c r="J13" s="209">
        <f t="shared" si="0"/>
        <v>2.2943575373829087E-2</v>
      </c>
      <c r="K13" s="65">
        <f t="shared" ref="K13:K27" si="1">IFERROR(I13/H13-1," - ")</f>
        <v>0.19463611508918111</v>
      </c>
      <c r="L13" s="155">
        <f t="shared" ref="L13:L27" si="2">IFERROR(I13-H13, " - ")</f>
        <v>31.39500000000001</v>
      </c>
      <c r="M13" s="147">
        <f t="shared" ref="M13:M27" si="3">+L13*100</f>
        <v>3139.5000000000009</v>
      </c>
      <c r="N13" s="8"/>
      <c r="O13" s="8"/>
      <c r="P13" s="25"/>
      <c r="R13" s="30"/>
      <c r="T13" s="30" t="s">
        <v>10</v>
      </c>
      <c r="U13" s="38">
        <v>88.575999999999993</v>
      </c>
      <c r="V13" s="38"/>
    </row>
    <row r="14" spans="2:26" x14ac:dyDescent="0.25">
      <c r="B14" s="22"/>
      <c r="C14" s="8"/>
      <c r="D14" s="8"/>
      <c r="E14" s="8"/>
      <c r="F14" s="57" t="s">
        <v>4</v>
      </c>
      <c r="G14" s="55"/>
      <c r="H14" s="27">
        <f>+Arequipa!H14+Cusco!H14+'Madre de Dios'!H14+Moquegua!H14+Puno!H14+Tacna!H14</f>
        <v>11.202</v>
      </c>
      <c r="I14" s="61">
        <f>+Arequipa!I14+Cusco!I14+'Madre de Dios'!I14+Moquegua!I14+Puno!I14+Tacna!I14</f>
        <v>10.542</v>
      </c>
      <c r="J14" s="210">
        <f t="shared" si="0"/>
        <v>1.2551956013145381E-3</v>
      </c>
      <c r="K14" s="64">
        <f t="shared" si="1"/>
        <v>-5.8918050348152118E-2</v>
      </c>
      <c r="L14" s="156">
        <f t="shared" si="2"/>
        <v>-0.66000000000000014</v>
      </c>
      <c r="M14" s="147">
        <f t="shared" si="3"/>
        <v>-66.000000000000014</v>
      </c>
      <c r="N14" s="8"/>
      <c r="O14" s="8"/>
      <c r="P14" s="25"/>
      <c r="R14" s="30"/>
      <c r="T14" s="30" t="s">
        <v>51</v>
      </c>
      <c r="U14" s="38">
        <v>149.52600000000001</v>
      </c>
      <c r="V14" s="38"/>
    </row>
    <row r="15" spans="2:26" x14ac:dyDescent="0.25">
      <c r="B15" s="22"/>
      <c r="C15" s="8"/>
      <c r="D15" s="8"/>
      <c r="E15" s="8"/>
      <c r="F15" s="57" t="s">
        <v>5</v>
      </c>
      <c r="G15" s="55"/>
      <c r="H15" s="27">
        <f>+Arequipa!H15+Cusco!H15+'Madre de Dios'!H15+Moquegua!H15+Puno!H15+Tacna!H15</f>
        <v>44.066000000000003</v>
      </c>
      <c r="I15" s="61">
        <f>+Arequipa!I15+Cusco!I15+'Madre de Dios'!I15+Moquegua!I15+Puno!I15+Tacna!I15</f>
        <v>35.745000000000005</v>
      </c>
      <c r="J15" s="210">
        <f t="shared" si="0"/>
        <v>4.2560203726985553E-3</v>
      </c>
      <c r="K15" s="64">
        <f t="shared" si="1"/>
        <v>-0.1888303907774701</v>
      </c>
      <c r="L15" s="156">
        <f t="shared" si="2"/>
        <v>-8.320999999999998</v>
      </c>
      <c r="M15" s="147">
        <f t="shared" si="3"/>
        <v>-832.0999999999998</v>
      </c>
      <c r="N15" s="8"/>
      <c r="O15" s="8"/>
      <c r="P15" s="25"/>
      <c r="R15" s="30"/>
      <c r="T15" s="30" t="s">
        <v>15</v>
      </c>
      <c r="U15" s="38"/>
      <c r="V15" s="38">
        <v>7640.94</v>
      </c>
    </row>
    <row r="16" spans="2:26" x14ac:dyDescent="0.25">
      <c r="B16" s="22"/>
      <c r="C16" s="8"/>
      <c r="D16" s="8"/>
      <c r="E16" s="8"/>
      <c r="F16" s="57" t="s">
        <v>6</v>
      </c>
      <c r="G16" s="55"/>
      <c r="H16" s="27">
        <f>+Arequipa!H16+Cusco!H16+'Madre de Dios'!H16+Moquegua!H16+Puno!H16+Tacna!H16</f>
        <v>42.397999999999996</v>
      </c>
      <c r="I16" s="61">
        <f>+Arequipa!I16+Cusco!I16+'Madre de Dios'!I16+Moquegua!I16+Puno!I16+Tacna!I16</f>
        <v>40.446999999999996</v>
      </c>
      <c r="J16" s="210">
        <f t="shared" si="0"/>
        <v>4.8158695206193432E-3</v>
      </c>
      <c r="K16" s="64">
        <f t="shared" si="1"/>
        <v>-4.6016321524600223E-2</v>
      </c>
      <c r="L16" s="156">
        <f t="shared" si="2"/>
        <v>-1.9510000000000005</v>
      </c>
      <c r="M16" s="147">
        <f t="shared" si="3"/>
        <v>-195.10000000000005</v>
      </c>
      <c r="N16" s="8"/>
      <c r="O16" s="8"/>
      <c r="P16" s="25"/>
      <c r="R16" s="30"/>
      <c r="T16" s="30" t="s">
        <v>203</v>
      </c>
      <c r="U16" s="38"/>
      <c r="V16" s="38">
        <v>73.417000000000002</v>
      </c>
      <c r="W16" s="3"/>
    </row>
    <row r="17" spans="2:25" x14ac:dyDescent="0.25">
      <c r="B17" s="22"/>
      <c r="C17" s="8"/>
      <c r="D17" s="8"/>
      <c r="E17" s="8"/>
      <c r="F17" s="57" t="s">
        <v>17</v>
      </c>
      <c r="G17" s="55"/>
      <c r="H17" s="27">
        <f>+Arequipa!H17+Cusco!H17+'Madre de Dios'!H17+Moquegua!H17+Puno!H17+Tacna!H17</f>
        <v>41.406999999999996</v>
      </c>
      <c r="I17" s="61">
        <f>+Arequipa!I17+Cusco!I17+'Madre de Dios'!I17+Moquegua!I17+Puno!I17+Tacna!I17</f>
        <v>55.094000000000001</v>
      </c>
      <c r="J17" s="210">
        <f t="shared" si="0"/>
        <v>6.5598317642594538E-3</v>
      </c>
      <c r="K17" s="64">
        <f t="shared" si="1"/>
        <v>0.33054797498007593</v>
      </c>
      <c r="L17" s="156">
        <f t="shared" si="2"/>
        <v>13.687000000000005</v>
      </c>
      <c r="M17" s="147">
        <f t="shared" si="3"/>
        <v>1368.7000000000005</v>
      </c>
      <c r="N17" s="8"/>
      <c r="O17" s="8"/>
      <c r="P17" s="25"/>
      <c r="R17" s="30"/>
      <c r="T17" s="30" t="s">
        <v>204</v>
      </c>
      <c r="U17" s="38"/>
      <c r="V17" s="38"/>
      <c r="W17" s="3"/>
    </row>
    <row r="18" spans="2:25" x14ac:dyDescent="0.25">
      <c r="B18" s="22"/>
      <c r="C18" s="8"/>
      <c r="D18" s="8"/>
      <c r="E18" s="8"/>
      <c r="F18" s="57" t="s">
        <v>7</v>
      </c>
      <c r="G18" s="55"/>
      <c r="H18" s="27">
        <f>+Arequipa!H18+Cusco!H18+'Madre de Dios'!H18+Moquegua!H18+Puno!H18+Tacna!H18</f>
        <v>116.25999999999999</v>
      </c>
      <c r="I18" s="61">
        <f>+Arequipa!I18+Cusco!I18+'Madre de Dios'!I18+Moquegua!I18+Puno!I18+Tacna!I18</f>
        <v>88.575999999999993</v>
      </c>
      <c r="J18" s="210">
        <f t="shared" si="0"/>
        <v>1.0546405386267929E-2</v>
      </c>
      <c r="K18" s="64">
        <f t="shared" si="1"/>
        <v>-0.23812145191811451</v>
      </c>
      <c r="L18" s="156">
        <f t="shared" si="2"/>
        <v>-27.683999999999997</v>
      </c>
      <c r="M18" s="147">
        <f t="shared" si="3"/>
        <v>-2768.3999999999996</v>
      </c>
      <c r="N18" s="8"/>
      <c r="O18" s="8"/>
      <c r="P18" s="25"/>
      <c r="R18" s="30"/>
      <c r="T18" s="30"/>
      <c r="U18" s="38"/>
      <c r="V18" s="38"/>
      <c r="W18" s="3"/>
    </row>
    <row r="19" spans="2:25" x14ac:dyDescent="0.25">
      <c r="B19" s="22"/>
      <c r="C19" s="8"/>
      <c r="D19" s="8"/>
      <c r="E19" s="8"/>
      <c r="F19" s="57" t="s">
        <v>8</v>
      </c>
      <c r="G19" s="55"/>
      <c r="H19" s="27">
        <f>+Arequipa!H19+Cusco!H19+'Madre de Dios'!H19+Moquegua!H19+Puno!H19+Tacna!H19</f>
        <v>8.9809999999999999</v>
      </c>
      <c r="I19" s="61">
        <f>+Arequipa!I19+Cusco!I19+'Madre de Dios'!I19+Moquegua!I19+Puno!I19+Tacna!I19</f>
        <v>7.6980000000000004</v>
      </c>
      <c r="J19" s="210">
        <f t="shared" si="0"/>
        <v>9.165714038056645E-4</v>
      </c>
      <c r="K19" s="64">
        <f t="shared" si="1"/>
        <v>-0.14285714285714279</v>
      </c>
      <c r="L19" s="156">
        <f t="shared" si="2"/>
        <v>-1.2829999999999995</v>
      </c>
      <c r="M19" s="147">
        <f t="shared" si="3"/>
        <v>-128.29999999999995</v>
      </c>
      <c r="N19" s="8"/>
      <c r="O19" s="8"/>
      <c r="P19" s="25"/>
      <c r="R19" s="30"/>
      <c r="U19" s="3"/>
      <c r="V19" s="215"/>
      <c r="W19" s="215"/>
    </row>
    <row r="20" spans="2:25" x14ac:dyDescent="0.25">
      <c r="B20" s="22"/>
      <c r="C20" s="8"/>
      <c r="D20" s="8"/>
      <c r="E20" s="8"/>
      <c r="F20" s="57" t="s">
        <v>9</v>
      </c>
      <c r="G20" s="55"/>
      <c r="H20" s="27">
        <f>+Arequipa!H20+Cusco!H20+'Madre de Dios'!H20+Moquegua!H20+Puno!H20+Tacna!H20</f>
        <v>135.24600000000001</v>
      </c>
      <c r="I20" s="61">
        <f>+Arequipa!I20+Cusco!I20+'Madre de Dios'!I20+Moquegua!I20+Puno!I20+Tacna!I20</f>
        <v>106.18799999999999</v>
      </c>
      <c r="J20" s="210">
        <f t="shared" si="0"/>
        <v>1.2643398834413599E-2</v>
      </c>
      <c r="K20" s="64">
        <f t="shared" si="1"/>
        <v>-0.21485293465241129</v>
      </c>
      <c r="L20" s="156">
        <f t="shared" si="2"/>
        <v>-29.058000000000021</v>
      </c>
      <c r="M20" s="147">
        <f t="shared" si="3"/>
        <v>-2905.800000000002</v>
      </c>
      <c r="N20" s="8"/>
      <c r="O20" s="8"/>
      <c r="P20" s="25"/>
      <c r="R20" s="30"/>
      <c r="U20" s="3"/>
      <c r="V20" s="215"/>
      <c r="W20" s="215"/>
    </row>
    <row r="21" spans="2:25" x14ac:dyDescent="0.25">
      <c r="B21" s="22"/>
      <c r="C21" s="8"/>
      <c r="D21" s="8"/>
      <c r="E21" s="8"/>
      <c r="F21" s="58" t="s">
        <v>10</v>
      </c>
      <c r="G21" s="56"/>
      <c r="H21" s="62">
        <f>+Arequipa!H21+Cusco!H21+'Madre de Dios'!H21+Moquegua!H21+Puno!H21+Tacna!H21</f>
        <v>174.577</v>
      </c>
      <c r="I21" s="63">
        <f>+Arequipa!I21+Cusco!I21+'Madre de Dios'!I21+Moquegua!I21+Puno!I21+Tacna!I21</f>
        <v>147.30500000000004</v>
      </c>
      <c r="J21" s="211">
        <f t="shared" si="0"/>
        <v>1.7539042691295588E-2</v>
      </c>
      <c r="K21" s="66">
        <f t="shared" si="1"/>
        <v>-0.15621760025662013</v>
      </c>
      <c r="L21" s="157">
        <f t="shared" si="2"/>
        <v>-27.271999999999963</v>
      </c>
      <c r="M21" s="147">
        <f t="shared" si="3"/>
        <v>-2727.1999999999962</v>
      </c>
      <c r="N21" s="8"/>
      <c r="O21" s="8"/>
      <c r="P21" s="25"/>
      <c r="U21" s="3"/>
      <c r="V21" s="215"/>
      <c r="W21" s="215"/>
    </row>
    <row r="22" spans="2:25" ht="16.5" x14ac:dyDescent="0.25">
      <c r="B22" s="22"/>
      <c r="C22" s="8"/>
      <c r="D22" s="8"/>
      <c r="E22" s="8"/>
      <c r="F22" s="67" t="s">
        <v>13</v>
      </c>
      <c r="G22" s="68"/>
      <c r="H22" s="79">
        <f>+Arequipa!H22+Cusco!H22+'Madre de Dios'!H22+Moquegua!H22+Puno!H22+Tacna!H22</f>
        <v>6153.8180000000002</v>
      </c>
      <c r="I22" s="80">
        <f>+Arequipa!I22+Cusco!I22+'Madre de Dios'!I22+Moquegua!I22+Puno!I22+Tacna!I22</f>
        <v>7714.402</v>
      </c>
      <c r="J22" s="212">
        <f t="shared" si="0"/>
        <v>0.91852432718384325</v>
      </c>
      <c r="K22" s="72">
        <f t="shared" si="1"/>
        <v>0.25359606020197534</v>
      </c>
      <c r="L22" s="154">
        <f t="shared" si="2"/>
        <v>1560.5839999999998</v>
      </c>
      <c r="M22" s="147">
        <f t="shared" si="3"/>
        <v>156058.4</v>
      </c>
      <c r="N22" s="8"/>
      <c r="O22" s="8"/>
      <c r="P22" s="25"/>
      <c r="U22" s="3"/>
      <c r="V22" s="215"/>
      <c r="W22" s="215"/>
    </row>
    <row r="23" spans="2:25" x14ac:dyDescent="0.25">
      <c r="B23" s="22"/>
      <c r="C23" s="8"/>
      <c r="D23" s="8"/>
      <c r="E23" s="8"/>
      <c r="F23" s="59" t="s">
        <v>14</v>
      </c>
      <c r="G23" s="60"/>
      <c r="H23" s="27">
        <f>+Arequipa!H23+Cusco!H23+'Madre de Dios'!H23+Moquegua!H23+Puno!H23+Tacna!H23</f>
        <v>20.452000000000002</v>
      </c>
      <c r="I23" s="61">
        <f>+Arequipa!I23+Cusco!I23+'Madre de Dios'!I23+Moquegua!I23+Puno!I23+Tacna!I23</f>
        <v>20.02</v>
      </c>
      <c r="J23" s="210">
        <f t="shared" si="0"/>
        <v>2.3837047939970642E-3</v>
      </c>
      <c r="K23" s="64">
        <f t="shared" si="1"/>
        <v>-2.1122628593780668E-2</v>
      </c>
      <c r="L23" s="156">
        <f t="shared" si="2"/>
        <v>-0.43200000000000216</v>
      </c>
      <c r="M23" s="147">
        <f t="shared" si="3"/>
        <v>-43.200000000000216</v>
      </c>
      <c r="N23" s="81"/>
      <c r="O23" s="8"/>
      <c r="P23" s="25"/>
      <c r="R23" s="8"/>
      <c r="W23" s="3"/>
      <c r="X23" s="3"/>
      <c r="Y23" s="3"/>
    </row>
    <row r="24" spans="2:25" x14ac:dyDescent="0.25">
      <c r="B24" s="22"/>
      <c r="C24" s="8"/>
      <c r="D24" s="8"/>
      <c r="E24" s="8"/>
      <c r="F24" s="57" t="s">
        <v>15</v>
      </c>
      <c r="G24" s="55"/>
      <c r="H24" s="27">
        <f>+Arequipa!H24+Cusco!H24+'Madre de Dios'!H24+Moquegua!H24+Puno!H24+Tacna!H24</f>
        <v>6060.2419999999993</v>
      </c>
      <c r="I24" s="61">
        <f>+Arequipa!I24+Cusco!I24+'Madre de Dios'!I24+Moquegua!I24+Puno!I24+Tacna!I24</f>
        <v>7640.94</v>
      </c>
      <c r="J24" s="210">
        <f t="shared" si="0"/>
        <v>0.90977748794425217</v>
      </c>
      <c r="K24" s="64">
        <f t="shared" si="1"/>
        <v>0.26083083810844521</v>
      </c>
      <c r="L24" s="156">
        <f t="shared" si="2"/>
        <v>1580.6980000000003</v>
      </c>
      <c r="M24" s="147">
        <f t="shared" si="3"/>
        <v>158069.80000000005</v>
      </c>
      <c r="N24" s="8"/>
      <c r="O24" s="8"/>
      <c r="P24" s="25"/>
      <c r="R24" s="8"/>
      <c r="W24" s="3"/>
      <c r="X24" s="3"/>
      <c r="Y24" s="3"/>
    </row>
    <row r="25" spans="2:25" x14ac:dyDescent="0.25">
      <c r="B25" s="22"/>
      <c r="C25" s="8"/>
      <c r="D25" s="8"/>
      <c r="E25" s="8"/>
      <c r="F25" s="57" t="s">
        <v>16</v>
      </c>
      <c r="G25" s="55"/>
      <c r="H25" s="27">
        <f>+Arequipa!H25+Cusco!H25+'Madre de Dios'!H25+Moquegua!H25+Puno!H25+Tacna!H25</f>
        <v>72.676000000000002</v>
      </c>
      <c r="I25" s="61">
        <f>+Arequipa!I25+Cusco!I25+'Madre de Dios'!I25+Moquegua!I25+Puno!I25+Tacna!I25</f>
        <v>53.417000000000002</v>
      </c>
      <c r="J25" s="210">
        <f t="shared" si="0"/>
        <v>6.3601577912558039E-3</v>
      </c>
      <c r="K25" s="64">
        <f t="shared" si="1"/>
        <v>-0.26499807364191752</v>
      </c>
      <c r="L25" s="156">
        <f t="shared" si="2"/>
        <v>-19.259</v>
      </c>
      <c r="M25" s="147">
        <f t="shared" si="3"/>
        <v>-1925.9</v>
      </c>
      <c r="N25" s="8"/>
      <c r="O25" s="8"/>
      <c r="P25" s="25"/>
      <c r="R25" s="28"/>
      <c r="W25" s="3"/>
      <c r="X25" s="3"/>
      <c r="Y25" s="3"/>
    </row>
    <row r="26" spans="2:25" x14ac:dyDescent="0.25">
      <c r="B26" s="22"/>
      <c r="C26" s="8"/>
      <c r="D26" s="8"/>
      <c r="E26" s="8"/>
      <c r="F26" s="58" t="s">
        <v>18</v>
      </c>
      <c r="G26" s="56"/>
      <c r="H26" s="62">
        <f>+Arequipa!H26+Cusco!H26+'Madre de Dios'!H26+Moquegua!H26+Puno!H26+Tacna!H26</f>
        <v>0.44700000000000001</v>
      </c>
      <c r="I26" s="228">
        <f>+Arequipa!I26+Cusco!I26+'Madre de Dios'!I26+Moquegua!I26+Puno!I26+Tacna!I26</f>
        <v>2.7E-2</v>
      </c>
      <c r="J26" s="211">
        <f t="shared" si="0"/>
        <v>3.2147866852108261E-6</v>
      </c>
      <c r="K26" s="66">
        <f t="shared" si="1"/>
        <v>-0.93959731543624159</v>
      </c>
      <c r="L26" s="157">
        <f t="shared" si="2"/>
        <v>-0.42</v>
      </c>
      <c r="M26" s="147">
        <f t="shared" si="3"/>
        <v>-42</v>
      </c>
      <c r="N26" s="8"/>
      <c r="O26" s="8"/>
      <c r="P26" s="25"/>
      <c r="R26" s="8"/>
      <c r="W26" s="3"/>
      <c r="X26" s="3"/>
      <c r="Y26" s="3"/>
    </row>
    <row r="27" spans="2:25" ht="15" customHeight="1" x14ac:dyDescent="0.25">
      <c r="B27" s="22"/>
      <c r="C27" s="8"/>
      <c r="D27" s="8"/>
      <c r="E27" s="8"/>
      <c r="F27" s="75"/>
      <c r="G27" s="76" t="s">
        <v>12</v>
      </c>
      <c r="H27" s="80">
        <f>+H22+H12</f>
        <v>6889.259</v>
      </c>
      <c r="I27" s="80">
        <f>+I22+I12</f>
        <v>8398.6910000000007</v>
      </c>
      <c r="J27" s="74">
        <f t="shared" si="0"/>
        <v>1</v>
      </c>
      <c r="K27" s="74">
        <f t="shared" si="1"/>
        <v>0.219099325486239</v>
      </c>
      <c r="L27" s="154">
        <f t="shared" si="2"/>
        <v>1509.4320000000007</v>
      </c>
      <c r="M27" s="147">
        <f t="shared" si="3"/>
        <v>150943.20000000007</v>
      </c>
      <c r="N27" s="81"/>
      <c r="O27" s="8"/>
      <c r="P27" s="25"/>
      <c r="R27" s="8"/>
      <c r="X27" s="3"/>
      <c r="Y27" s="3"/>
    </row>
    <row r="28" spans="2:25" x14ac:dyDescent="0.25">
      <c r="B28" s="22"/>
      <c r="C28" s="8"/>
      <c r="D28" s="8"/>
      <c r="E28" s="8"/>
      <c r="F28" s="82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  <c r="R28" s="8"/>
      <c r="X28" s="3"/>
      <c r="Y28" s="3"/>
    </row>
    <row r="29" spans="2:25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  <c r="R29" s="8"/>
      <c r="S29" s="3"/>
    </row>
    <row r="30" spans="2:25" x14ac:dyDescent="0.25">
      <c r="B30" s="3"/>
      <c r="C30" s="3"/>
      <c r="D30" s="3"/>
      <c r="E30" s="46"/>
      <c r="F30" s="46"/>
      <c r="G30" s="46"/>
      <c r="H30" s="47"/>
      <c r="I30" s="48"/>
      <c r="J30" s="47"/>
      <c r="K30" s="48"/>
      <c r="L30" s="49"/>
      <c r="M30" s="48"/>
      <c r="N30" s="3"/>
      <c r="O30" s="3"/>
      <c r="P30" s="3"/>
      <c r="R30" s="8"/>
      <c r="S30" s="3"/>
    </row>
    <row r="31" spans="2:25" x14ac:dyDescent="0.25">
      <c r="B31" s="3"/>
      <c r="C31" s="3"/>
      <c r="D31" s="3"/>
      <c r="E31" s="51"/>
      <c r="F31" s="51"/>
      <c r="G31" s="51"/>
      <c r="H31" s="50"/>
      <c r="I31" s="44"/>
      <c r="J31" s="50"/>
      <c r="K31" s="44"/>
      <c r="L31" s="50"/>
      <c r="M31" s="44"/>
      <c r="N31" s="3"/>
      <c r="O31" s="3"/>
      <c r="P31" s="3"/>
      <c r="R31" s="8"/>
      <c r="S31" s="3"/>
    </row>
    <row r="32" spans="2:25" x14ac:dyDescent="0.25">
      <c r="B32" s="21" t="s">
        <v>47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  <c r="R32" s="8"/>
      <c r="S32" s="3"/>
    </row>
    <row r="33" spans="2:25" x14ac:dyDescent="0.25">
      <c r="B33" s="22"/>
      <c r="C33" s="249" t="str">
        <f>+CONCATENATE("Las exportaciones provenientes de ",F38," lideran en millones de US$ las exportaciones en esta macro región, representando el ", FIXED(J38*100,1),"% del total exportado, seguido por ", F39, " y ", F40, " respectivamente.")</f>
        <v>Las exportaciones provenientes de Arequipa lideran en millones de US$ las exportaciones en esta macro región, representando el 50.8% del total exportado, seguido por Puno y Moquegua respectivamente.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"/>
      <c r="R33" s="8"/>
      <c r="S33" s="3"/>
      <c r="X33" s="3"/>
      <c r="Y33" s="3"/>
    </row>
    <row r="34" spans="2:25" x14ac:dyDescent="0.25">
      <c r="B34" s="22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"/>
      <c r="R34" s="8"/>
      <c r="S34" s="3"/>
      <c r="X34" s="3"/>
      <c r="Y34" s="3"/>
    </row>
    <row r="35" spans="2:25" x14ac:dyDescent="0.25">
      <c r="B35" s="22"/>
      <c r="C35" s="8"/>
      <c r="D35" s="8"/>
      <c r="E35" s="8"/>
      <c r="F35" s="254" t="s">
        <v>202</v>
      </c>
      <c r="G35" s="254"/>
      <c r="H35" s="254"/>
      <c r="I35" s="254"/>
      <c r="J35" s="254"/>
      <c r="K35" s="254"/>
      <c r="L35" s="254"/>
      <c r="M35" s="8"/>
      <c r="N35" s="8"/>
      <c r="O35" s="8"/>
      <c r="P35" s="25"/>
      <c r="R35" s="8"/>
      <c r="S35" s="3"/>
      <c r="X35" s="3"/>
      <c r="Y35" s="3"/>
    </row>
    <row r="36" spans="2:25" x14ac:dyDescent="0.25">
      <c r="B36" s="22"/>
      <c r="C36" s="8"/>
      <c r="D36" s="8"/>
      <c r="E36" s="8"/>
      <c r="F36" s="255" t="s">
        <v>23</v>
      </c>
      <c r="G36" s="255"/>
      <c r="H36" s="255"/>
      <c r="I36" s="255"/>
      <c r="J36" s="255"/>
      <c r="K36" s="255"/>
      <c r="L36" s="255"/>
      <c r="M36" s="8"/>
      <c r="N36" s="8"/>
      <c r="O36" s="8"/>
      <c r="P36" s="25"/>
      <c r="R36" s="8"/>
      <c r="S36" s="3"/>
      <c r="T36" s="3"/>
      <c r="U36" s="3"/>
      <c r="V36" s="3"/>
      <c r="W36" s="215"/>
      <c r="X36" s="3"/>
      <c r="Y36" s="3"/>
    </row>
    <row r="37" spans="2:25" x14ac:dyDescent="0.25">
      <c r="B37" s="139"/>
      <c r="C37" s="3"/>
      <c r="D37" s="3"/>
      <c r="E37" s="46"/>
      <c r="F37" s="250" t="s">
        <v>48</v>
      </c>
      <c r="G37" s="251"/>
      <c r="H37" s="77">
        <v>2015</v>
      </c>
      <c r="I37" s="78">
        <v>2016</v>
      </c>
      <c r="J37" s="78" t="s">
        <v>19</v>
      </c>
      <c r="K37" s="78" t="s">
        <v>20</v>
      </c>
      <c r="L37" s="78" t="s">
        <v>21</v>
      </c>
      <c r="M37" s="48"/>
      <c r="N37" s="3"/>
      <c r="O37" s="3"/>
      <c r="P37" s="133"/>
      <c r="R37" s="8"/>
      <c r="S37" s="3"/>
      <c r="T37" s="30"/>
      <c r="U37" s="30"/>
      <c r="V37" s="30"/>
      <c r="X37" s="3"/>
      <c r="Y37" s="3"/>
    </row>
    <row r="38" spans="2:25" x14ac:dyDescent="0.25">
      <c r="B38" s="139"/>
      <c r="C38" s="3"/>
      <c r="D38" s="3"/>
      <c r="E38" s="52"/>
      <c r="F38" s="131" t="s">
        <v>104</v>
      </c>
      <c r="G38" s="135"/>
      <c r="H38" s="130">
        <v>2937.3436043199745</v>
      </c>
      <c r="I38" s="128">
        <v>4269.5336686700321</v>
      </c>
      <c r="J38" s="129">
        <f t="shared" ref="J38:J43" si="4">+I38/I$44</f>
        <v>0.50835696235272532</v>
      </c>
      <c r="K38" s="129">
        <f t="shared" ref="K38:K43" si="5">+I38/H38-1</f>
        <v>0.45353565799751694</v>
      </c>
      <c r="L38" s="128">
        <f t="shared" ref="L38:L43" si="6">+I38-H38</f>
        <v>1332.1900643500576</v>
      </c>
      <c r="M38" s="50">
        <f>+L38*100</f>
        <v>133219.00643500575</v>
      </c>
      <c r="N38" s="3"/>
      <c r="O38" s="3"/>
      <c r="P38" s="133"/>
      <c r="R38" s="8"/>
      <c r="S38" s="3"/>
      <c r="T38" s="31"/>
      <c r="U38" s="31">
        <v>2015</v>
      </c>
      <c r="V38" s="31">
        <v>2016</v>
      </c>
      <c r="W38" s="216"/>
      <c r="X38" s="3"/>
      <c r="Y38" s="3"/>
    </row>
    <row r="39" spans="2:25" x14ac:dyDescent="0.25">
      <c r="B39" s="139"/>
      <c r="C39" s="3"/>
      <c r="D39" s="3"/>
      <c r="E39" s="46"/>
      <c r="F39" s="59" t="s">
        <v>108</v>
      </c>
      <c r="G39" s="225"/>
      <c r="H39" s="130">
        <v>906.44676731000004</v>
      </c>
      <c r="I39" s="128">
        <v>1477.7917558099948</v>
      </c>
      <c r="J39" s="129">
        <f t="shared" si="4"/>
        <v>0.17595498390986664</v>
      </c>
      <c r="K39" s="129">
        <f t="shared" si="5"/>
        <v>0.63031278736371488</v>
      </c>
      <c r="L39" s="128">
        <f t="shared" si="6"/>
        <v>571.34498849999477</v>
      </c>
      <c r="M39" s="50">
        <f t="shared" ref="M39:M40" si="7">+L39*100</f>
        <v>57134.49884999948</v>
      </c>
      <c r="N39" s="3"/>
      <c r="O39" s="3"/>
      <c r="P39" s="133"/>
      <c r="R39" s="8"/>
      <c r="S39" s="3"/>
      <c r="T39" s="30" t="s">
        <v>104</v>
      </c>
      <c r="U39" s="38">
        <v>2937.3436043199745</v>
      </c>
      <c r="V39" s="38">
        <v>4269.5336686700321</v>
      </c>
      <c r="W39" s="217"/>
      <c r="X39" s="3"/>
      <c r="Y39" s="3"/>
    </row>
    <row r="40" spans="2:25" x14ac:dyDescent="0.25">
      <c r="B40" s="139"/>
      <c r="C40" s="3"/>
      <c r="D40" s="3"/>
      <c r="E40" s="3"/>
      <c r="F40" s="131" t="s">
        <v>107</v>
      </c>
      <c r="G40" s="135"/>
      <c r="H40" s="130">
        <v>1581.9217619999995</v>
      </c>
      <c r="I40" s="128">
        <v>1278.7203648499992</v>
      </c>
      <c r="J40" s="129">
        <f t="shared" si="4"/>
        <v>0.1522523185948326</v>
      </c>
      <c r="K40" s="129">
        <f t="shared" si="5"/>
        <v>-0.19166649352283227</v>
      </c>
      <c r="L40" s="128">
        <f t="shared" si="6"/>
        <v>-303.20139715000028</v>
      </c>
      <c r="M40" s="50">
        <f t="shared" si="7"/>
        <v>-30320.139715000027</v>
      </c>
      <c r="N40" s="3"/>
      <c r="O40" s="3"/>
      <c r="P40" s="133"/>
      <c r="R40" s="8"/>
      <c r="S40" s="3"/>
      <c r="T40" s="30" t="s">
        <v>108</v>
      </c>
      <c r="U40" s="38">
        <v>906.44676731000004</v>
      </c>
      <c r="V40" s="38">
        <v>1477.7917558099948</v>
      </c>
      <c r="W40" s="217"/>
      <c r="X40" s="3"/>
      <c r="Y40" s="3"/>
    </row>
    <row r="41" spans="2:25" x14ac:dyDescent="0.25">
      <c r="B41" s="139"/>
      <c r="C41" s="3"/>
      <c r="D41" s="3"/>
      <c r="E41" s="3"/>
      <c r="F41" s="131" t="s">
        <v>105</v>
      </c>
      <c r="G41" s="132"/>
      <c r="H41" s="130">
        <v>1093.2737374000014</v>
      </c>
      <c r="I41" s="128">
        <v>1105.9973818699996</v>
      </c>
      <c r="J41" s="129">
        <f t="shared" si="4"/>
        <v>0.13168685693785367</v>
      </c>
      <c r="K41" s="129">
        <f t="shared" si="5"/>
        <v>1.1638114074026262E-2</v>
      </c>
      <c r="L41" s="128">
        <f t="shared" si="6"/>
        <v>12.723644469998135</v>
      </c>
      <c r="M41" s="50">
        <f t="shared" ref="M41:M44" si="8">+L41*100</f>
        <v>1272.3644469998135</v>
      </c>
      <c r="N41" s="3"/>
      <c r="O41" s="3"/>
      <c r="P41" s="133"/>
      <c r="T41" s="30" t="s">
        <v>107</v>
      </c>
      <c r="U41" s="38">
        <v>1581.9217619999995</v>
      </c>
      <c r="V41" s="38">
        <v>1278.7203648499992</v>
      </c>
      <c r="W41" s="217"/>
    </row>
    <row r="42" spans="2:25" x14ac:dyDescent="0.25">
      <c r="B42" s="139"/>
      <c r="C42" s="3"/>
      <c r="D42" s="3"/>
      <c r="E42" s="3"/>
      <c r="F42" s="131" t="s">
        <v>109</v>
      </c>
      <c r="G42" s="132"/>
      <c r="H42" s="130">
        <v>209.01989695000569</v>
      </c>
      <c r="I42" s="128">
        <v>218.62176452000273</v>
      </c>
      <c r="J42" s="129">
        <f t="shared" si="4"/>
        <v>2.6030453145530777E-2</v>
      </c>
      <c r="K42" s="129">
        <f t="shared" si="5"/>
        <v>4.5937576805396896E-2</v>
      </c>
      <c r="L42" s="128">
        <f t="shared" si="6"/>
        <v>9.6018675699970402</v>
      </c>
      <c r="M42" s="50">
        <f t="shared" si="8"/>
        <v>960.18675699970402</v>
      </c>
      <c r="N42" s="3"/>
      <c r="O42" s="3"/>
      <c r="P42" s="133"/>
      <c r="T42" s="30" t="s">
        <v>105</v>
      </c>
      <c r="U42" s="38">
        <v>1093.2737374000014</v>
      </c>
      <c r="V42" s="38">
        <v>1105.9973818699996</v>
      </c>
      <c r="W42" s="217"/>
    </row>
    <row r="43" spans="2:25" x14ac:dyDescent="0.25">
      <c r="B43" s="139"/>
      <c r="C43" s="3"/>
      <c r="D43" s="3"/>
      <c r="E43" s="3"/>
      <c r="F43" s="131" t="s">
        <v>106</v>
      </c>
      <c r="G43" s="135"/>
      <c r="H43" s="130">
        <v>161.25273240000004</v>
      </c>
      <c r="I43" s="128">
        <v>48.027292099999976</v>
      </c>
      <c r="J43" s="129">
        <f t="shared" si="4"/>
        <v>5.7184250591911486E-3</v>
      </c>
      <c r="K43" s="129">
        <f t="shared" si="5"/>
        <v>-0.70216137497214925</v>
      </c>
      <c r="L43" s="128">
        <f t="shared" si="6"/>
        <v>-113.22544030000006</v>
      </c>
      <c r="M43" s="50">
        <f t="shared" si="8"/>
        <v>-11322.544030000006</v>
      </c>
      <c r="N43" s="3"/>
      <c r="O43" s="3"/>
      <c r="P43" s="133"/>
      <c r="T43" s="30" t="s">
        <v>109</v>
      </c>
      <c r="U43" s="38">
        <v>209.01989695000569</v>
      </c>
      <c r="V43" s="38">
        <v>218.62176452000273</v>
      </c>
      <c r="W43" s="217"/>
    </row>
    <row r="44" spans="2:25" x14ac:dyDescent="0.25">
      <c r="B44" s="140"/>
      <c r="C44" s="40"/>
      <c r="D44" s="40"/>
      <c r="E44" s="40"/>
      <c r="F44" s="136" t="s">
        <v>12</v>
      </c>
      <c r="G44" s="137"/>
      <c r="H44" s="138">
        <f>SUM(H38:H43)</f>
        <v>6889.2585003799813</v>
      </c>
      <c r="I44" s="80">
        <f>SUM(I38:I43)</f>
        <v>8398.6922278200273</v>
      </c>
      <c r="J44" s="72">
        <f t="shared" ref="J44" si="9">+I44/I$44</f>
        <v>1</v>
      </c>
      <c r="K44" s="72">
        <f t="shared" ref="K44" si="10">+I44/H44-1</f>
        <v>0.21909959211964436</v>
      </c>
      <c r="L44" s="80">
        <f t="shared" ref="L44" si="11">+I44-H44</f>
        <v>1509.4337274400459</v>
      </c>
      <c r="M44" s="50">
        <f t="shared" si="8"/>
        <v>150943.37274400459</v>
      </c>
      <c r="N44" s="3"/>
      <c r="O44" s="3"/>
      <c r="P44" s="133"/>
      <c r="T44" s="30" t="s">
        <v>106</v>
      </c>
      <c r="U44" s="38">
        <v>161.25273240000004</v>
      </c>
      <c r="V44" s="38">
        <v>48.027292099999976</v>
      </c>
      <c r="W44" s="217"/>
    </row>
    <row r="45" spans="2:25" x14ac:dyDescent="0.25">
      <c r="B45" s="141"/>
      <c r="C45" s="45"/>
      <c r="D45" s="45"/>
      <c r="E45" s="45"/>
      <c r="F45" s="82" t="s">
        <v>52</v>
      </c>
      <c r="G45" s="45"/>
      <c r="H45" s="45"/>
      <c r="I45" s="45"/>
      <c r="J45" s="45"/>
      <c r="K45" s="45"/>
      <c r="L45" s="45"/>
      <c r="M45" s="45"/>
      <c r="N45" s="45"/>
      <c r="O45" s="45"/>
      <c r="P45" s="133"/>
      <c r="T45" s="30"/>
      <c r="U45" s="32"/>
      <c r="V45" s="32"/>
      <c r="W45" s="217"/>
    </row>
    <row r="46" spans="2:25" x14ac:dyDescent="0.25"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34"/>
    </row>
    <row r="47" spans="2:25" x14ac:dyDescent="0.25">
      <c r="B47" s="3"/>
      <c r="C47" s="3"/>
      <c r="D47" s="3"/>
      <c r="E47" s="29"/>
      <c r="F47" s="29"/>
      <c r="G47" s="29"/>
      <c r="H47" s="29"/>
      <c r="I47" s="29"/>
      <c r="J47" s="29"/>
      <c r="K47" s="29"/>
      <c r="L47" s="29"/>
      <c r="M47" s="29"/>
      <c r="N47" s="3"/>
      <c r="O47" s="3"/>
      <c r="P47" s="3"/>
    </row>
    <row r="48" spans="2:25" x14ac:dyDescent="0.25">
      <c r="B48" s="3"/>
      <c r="C48" s="3"/>
      <c r="D48" s="3"/>
      <c r="E48" s="39"/>
      <c r="F48" s="39"/>
      <c r="G48" s="39"/>
      <c r="H48" s="39"/>
      <c r="I48" s="39"/>
      <c r="J48" s="39"/>
      <c r="K48" s="39"/>
      <c r="L48" s="39"/>
      <c r="M48" s="39"/>
      <c r="N48" s="3"/>
      <c r="O48" s="3"/>
      <c r="P48" s="3"/>
    </row>
    <row r="49" spans="2:24" x14ac:dyDescent="0.25">
      <c r="B49" s="21" t="s">
        <v>30</v>
      </c>
      <c r="C49" s="9"/>
      <c r="D49" s="9"/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24"/>
    </row>
    <row r="50" spans="2:24" x14ac:dyDescent="0.25">
      <c r="B50" s="22"/>
      <c r="C50" s="249" t="str">
        <f>+CONCATENATE("El principal Socio Comercial para esta macro región es ",F55, " con exportaciones equivalentes a US$ ",FIXED(I55,1,FALSE)," millones obteniendo ",IF(K55&gt;0,"un aumento de ","una reducción de "), FIXED(K55*100,1), "% respecto al año 2015. Le siguen ",F56," y ",F57," como principales socios comerciales respectivamente.")</f>
        <v>El principal Socio Comercial para esta macro región es China con exportaciones equivalentes a US$ 2,672.2 millones obteniendo un aumento de 39.6% respecto al año 2015. Le siguen Estados Unidos y Suiza como principales socios comerciales respectivamente.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5"/>
      <c r="T50" s="219"/>
      <c r="U50" s="218"/>
      <c r="W50" s="219"/>
      <c r="X50" s="214"/>
    </row>
    <row r="51" spans="2:24" x14ac:dyDescent="0.25">
      <c r="B51" s="22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5"/>
      <c r="T51" s="219"/>
      <c r="U51" s="218"/>
      <c r="W51" s="219"/>
      <c r="X51" s="214"/>
    </row>
    <row r="52" spans="2:24" x14ac:dyDescent="0.25">
      <c r="B52" s="139"/>
      <c r="C52" s="43"/>
      <c r="D52" s="44"/>
      <c r="E52" s="46"/>
      <c r="F52" s="252" t="s">
        <v>49</v>
      </c>
      <c r="G52" s="252"/>
      <c r="H52" s="252"/>
      <c r="I52" s="252"/>
      <c r="J52" s="252"/>
      <c r="K52" s="252"/>
      <c r="L52" s="50"/>
      <c r="M52" s="44"/>
      <c r="N52" s="3"/>
      <c r="O52" s="3"/>
      <c r="P52" s="133"/>
      <c r="T52" s="219"/>
      <c r="U52" s="218"/>
      <c r="W52" s="219"/>
      <c r="X52" s="214"/>
    </row>
    <row r="53" spans="2:24" x14ac:dyDescent="0.25">
      <c r="B53" s="139"/>
      <c r="C53" s="43"/>
      <c r="D53" s="44"/>
      <c r="E53" s="46"/>
      <c r="F53" s="253" t="s">
        <v>23</v>
      </c>
      <c r="G53" s="253"/>
      <c r="H53" s="253"/>
      <c r="I53" s="253"/>
      <c r="J53" s="253"/>
      <c r="K53" s="253"/>
      <c r="L53" s="50"/>
      <c r="M53" s="44"/>
      <c r="N53" s="3"/>
      <c r="O53" s="3"/>
      <c r="P53" s="133"/>
      <c r="T53" s="219"/>
      <c r="U53" s="218"/>
    </row>
    <row r="54" spans="2:24" x14ac:dyDescent="0.25">
      <c r="B54" s="139"/>
      <c r="C54" s="43"/>
      <c r="D54" s="44"/>
      <c r="E54" s="46"/>
      <c r="F54" s="250" t="s">
        <v>40</v>
      </c>
      <c r="G54" s="251"/>
      <c r="H54" s="77">
        <v>2015</v>
      </c>
      <c r="I54" s="78">
        <v>2016</v>
      </c>
      <c r="J54" s="78" t="s">
        <v>19</v>
      </c>
      <c r="K54" s="78" t="s">
        <v>20</v>
      </c>
      <c r="L54" s="50"/>
      <c r="M54" s="44"/>
      <c r="N54" s="3"/>
      <c r="O54" s="3"/>
      <c r="P54" s="133"/>
      <c r="T54" s="219"/>
      <c r="U54" s="218"/>
    </row>
    <row r="55" spans="2:24" x14ac:dyDescent="0.25">
      <c r="B55" s="139"/>
      <c r="C55" s="43"/>
      <c r="D55" s="44"/>
      <c r="E55" s="46"/>
      <c r="F55" s="118" t="s">
        <v>37</v>
      </c>
      <c r="G55" s="119"/>
      <c r="H55" s="122">
        <v>1913.7819669</v>
      </c>
      <c r="I55" s="120">
        <v>2672.210620300003</v>
      </c>
      <c r="J55" s="123">
        <f>+I55/I$66</f>
        <v>0.31816984690170086</v>
      </c>
      <c r="K55" s="124">
        <f>IFERROR(I55/H55-1," - ")</f>
        <v>0.39629835922664047</v>
      </c>
      <c r="L55" s="50">
        <f>+K55*100</f>
        <v>39.62983592266405</v>
      </c>
      <c r="M55" s="175"/>
      <c r="N55" s="3"/>
      <c r="O55" s="3"/>
      <c r="P55" s="133"/>
      <c r="U55" s="218"/>
    </row>
    <row r="56" spans="2:24" x14ac:dyDescent="0.25">
      <c r="B56" s="139"/>
      <c r="C56" s="43"/>
      <c r="D56" s="44"/>
      <c r="E56" s="46"/>
      <c r="F56" s="89" t="s">
        <v>35</v>
      </c>
      <c r="G56" s="90"/>
      <c r="H56" s="108">
        <v>514.33580641000162</v>
      </c>
      <c r="I56" s="88">
        <v>1161.8390484900035</v>
      </c>
      <c r="J56" s="113">
        <f t="shared" ref="J56:J66" si="12">+I56/I$66</f>
        <v>0.13833570953362243</v>
      </c>
      <c r="K56" s="110">
        <f t="shared" ref="K56:K66" si="13">IFERROR(I56/H56-1," - ")</f>
        <v>1.2589114621427817</v>
      </c>
      <c r="L56" s="50">
        <f t="shared" ref="L56:L66" si="14">+K56*100</f>
        <v>125.89114621427817</v>
      </c>
      <c r="M56" s="175"/>
      <c r="N56" s="3"/>
      <c r="O56" s="3"/>
      <c r="P56" s="133"/>
      <c r="T56" s="219"/>
      <c r="U56" s="218"/>
    </row>
    <row r="57" spans="2:24" x14ac:dyDescent="0.25">
      <c r="B57" s="139"/>
      <c r="C57" s="43"/>
      <c r="D57" s="44"/>
      <c r="E57" s="46"/>
      <c r="F57" s="89" t="s">
        <v>42</v>
      </c>
      <c r="G57" s="90"/>
      <c r="H57" s="108">
        <v>789.86389640000016</v>
      </c>
      <c r="I57" s="88">
        <v>873.23738619999949</v>
      </c>
      <c r="J57" s="113">
        <f t="shared" si="12"/>
        <v>0.10397301895495911</v>
      </c>
      <c r="K57" s="110">
        <f t="shared" si="13"/>
        <v>0.10555424824453241</v>
      </c>
      <c r="L57" s="50">
        <f t="shared" si="14"/>
        <v>10.55542482445324</v>
      </c>
      <c r="M57" s="175"/>
      <c r="N57" s="108"/>
      <c r="O57" s="3"/>
      <c r="P57" s="133"/>
      <c r="T57" s="219"/>
      <c r="U57" s="218"/>
    </row>
    <row r="58" spans="2:24" x14ac:dyDescent="0.25">
      <c r="B58" s="139"/>
      <c r="C58" s="43"/>
      <c r="D58" s="44"/>
      <c r="E58" s="46"/>
      <c r="F58" s="89" t="s">
        <v>36</v>
      </c>
      <c r="G58" s="90"/>
      <c r="H58" s="108">
        <v>531.84795339999891</v>
      </c>
      <c r="I58" s="88">
        <v>616.36214266999878</v>
      </c>
      <c r="J58" s="113">
        <f t="shared" si="12"/>
        <v>7.3387871105497382E-2</v>
      </c>
      <c r="K58" s="110">
        <f t="shared" si="13"/>
        <v>0.15890667385239965</v>
      </c>
      <c r="L58" s="50">
        <f t="shared" si="14"/>
        <v>15.890667385239965</v>
      </c>
      <c r="M58" s="175"/>
      <c r="N58" s="108"/>
      <c r="O58" s="3"/>
      <c r="P58" s="133"/>
      <c r="T58" s="219"/>
      <c r="U58" s="218"/>
    </row>
    <row r="59" spans="2:24" x14ac:dyDescent="0.25">
      <c r="B59" s="139"/>
      <c r="C59" s="43"/>
      <c r="D59" s="44"/>
      <c r="E59" s="46"/>
      <c r="F59" s="89" t="s">
        <v>89</v>
      </c>
      <c r="G59" s="90"/>
      <c r="H59" s="108">
        <v>348.03838200000001</v>
      </c>
      <c r="I59" s="88">
        <v>555.15353310000012</v>
      </c>
      <c r="J59" s="113">
        <f t="shared" si="12"/>
        <v>6.6099997242558356E-2</v>
      </c>
      <c r="K59" s="110">
        <f t="shared" si="13"/>
        <v>0.59509284553564012</v>
      </c>
      <c r="L59" s="50">
        <f t="shared" si="14"/>
        <v>59.509284553564015</v>
      </c>
      <c r="M59" s="175"/>
      <c r="N59" s="108"/>
      <c r="O59" s="3"/>
      <c r="P59" s="133"/>
    </row>
    <row r="60" spans="2:24" x14ac:dyDescent="0.25">
      <c r="B60" s="139"/>
      <c r="C60" s="41"/>
      <c r="D60" s="42"/>
      <c r="E60" s="46"/>
      <c r="F60" s="89" t="s">
        <v>83</v>
      </c>
      <c r="G60" s="90"/>
      <c r="H60" s="108">
        <v>361.46647380000019</v>
      </c>
      <c r="I60" s="88">
        <v>405.38948520000019</v>
      </c>
      <c r="J60" s="113">
        <f t="shared" si="12"/>
        <v>4.8268167734159664E-2</v>
      </c>
      <c r="K60" s="110">
        <f t="shared" si="13"/>
        <v>0.12151337560645437</v>
      </c>
      <c r="L60" s="50">
        <f t="shared" si="14"/>
        <v>12.151337560645437</v>
      </c>
      <c r="M60" s="175"/>
      <c r="N60" s="108"/>
      <c r="O60" s="3"/>
      <c r="P60" s="133"/>
    </row>
    <row r="61" spans="2:24" x14ac:dyDescent="0.25">
      <c r="B61" s="139"/>
      <c r="C61" s="43"/>
      <c r="D61" s="44"/>
      <c r="E61" s="46"/>
      <c r="F61" s="89" t="s">
        <v>34</v>
      </c>
      <c r="G61" s="90"/>
      <c r="H61" s="108">
        <v>827.54501364999669</v>
      </c>
      <c r="I61" s="88">
        <v>330.16377933000007</v>
      </c>
      <c r="J61" s="113">
        <f t="shared" si="12"/>
        <v>3.9311332094818019E-2</v>
      </c>
      <c r="K61" s="110">
        <f t="shared" si="13"/>
        <v>-0.60103224128707022</v>
      </c>
      <c r="L61" s="50">
        <f t="shared" si="14"/>
        <v>-60.103224128707019</v>
      </c>
      <c r="M61" s="175"/>
      <c r="N61" s="50"/>
      <c r="O61" s="44"/>
      <c r="P61" s="133"/>
    </row>
    <row r="62" spans="2:24" x14ac:dyDescent="0.25">
      <c r="B62" s="139"/>
      <c r="C62" s="43"/>
      <c r="D62" s="44"/>
      <c r="E62" s="46"/>
      <c r="F62" s="89" t="s">
        <v>85</v>
      </c>
      <c r="G62" s="90"/>
      <c r="H62" s="108">
        <v>210.49261449999989</v>
      </c>
      <c r="I62" s="88">
        <v>275.46035770000003</v>
      </c>
      <c r="J62" s="113">
        <f t="shared" si="12"/>
        <v>3.2798005954731695E-2</v>
      </c>
      <c r="K62" s="110">
        <f t="shared" si="13"/>
        <v>0.30864618862910365</v>
      </c>
      <c r="L62" s="50">
        <f t="shared" si="14"/>
        <v>30.864618862910365</v>
      </c>
      <c r="M62" s="175"/>
      <c r="N62" s="3"/>
      <c r="O62" s="3"/>
      <c r="P62" s="133"/>
      <c r="U62" s="218"/>
    </row>
    <row r="63" spans="2:24" x14ac:dyDescent="0.25">
      <c r="B63" s="139"/>
      <c r="C63" s="43"/>
      <c r="D63" s="44"/>
      <c r="E63" s="46"/>
      <c r="F63" s="89" t="s">
        <v>97</v>
      </c>
      <c r="G63" s="90"/>
      <c r="H63" s="108">
        <v>0.94446479999999999</v>
      </c>
      <c r="I63" s="88">
        <v>258.49275090000003</v>
      </c>
      <c r="J63" s="113">
        <f t="shared" si="12"/>
        <v>3.0777738234503048E-2</v>
      </c>
      <c r="K63" s="110">
        <f t="shared" si="13"/>
        <v>272.69230796108019</v>
      </c>
      <c r="L63" s="50">
        <f t="shared" si="14"/>
        <v>27269.230796108019</v>
      </c>
      <c r="M63" s="175"/>
      <c r="N63" s="3"/>
      <c r="O63" s="3"/>
      <c r="P63" s="133"/>
      <c r="U63" s="218"/>
    </row>
    <row r="64" spans="2:24" x14ac:dyDescent="0.25">
      <c r="B64" s="139"/>
      <c r="C64" s="43"/>
      <c r="D64" s="44"/>
      <c r="E64" s="46"/>
      <c r="F64" s="89" t="s">
        <v>74</v>
      </c>
      <c r="G64" s="90"/>
      <c r="H64" s="108">
        <v>331.5751120999999</v>
      </c>
      <c r="I64" s="88">
        <v>248.05087876000007</v>
      </c>
      <c r="J64" s="113">
        <f t="shared" si="12"/>
        <v>2.9534464656098536E-2</v>
      </c>
      <c r="K64" s="110">
        <f t="shared" si="13"/>
        <v>-0.25190139516505605</v>
      </c>
      <c r="L64" s="50">
        <f t="shared" si="14"/>
        <v>-25.190139516505607</v>
      </c>
      <c r="M64" s="175"/>
      <c r="N64" s="3"/>
      <c r="O64" s="3"/>
      <c r="P64" s="133"/>
    </row>
    <row r="65" spans="2:24" x14ac:dyDescent="0.25">
      <c r="B65" s="141"/>
      <c r="C65" s="45"/>
      <c r="D65" s="45"/>
      <c r="E65" s="45"/>
      <c r="F65" s="93" t="s">
        <v>41</v>
      </c>
      <c r="G65" s="94"/>
      <c r="H65" s="111">
        <f>+H66-SUM(H55:H64)</f>
        <v>1059.3668164199835</v>
      </c>
      <c r="I65" s="96">
        <f>+I66-SUM(I55:I64)</f>
        <v>1002.3322451700224</v>
      </c>
      <c r="J65" s="114">
        <f t="shared" si="12"/>
        <v>0.11934384758735095</v>
      </c>
      <c r="K65" s="112">
        <f t="shared" si="13"/>
        <v>-5.3838359259452129E-2</v>
      </c>
      <c r="L65" s="50">
        <f t="shared" si="14"/>
        <v>-5.3838359259452133</v>
      </c>
      <c r="M65" s="175"/>
      <c r="N65" s="45"/>
      <c r="O65" s="45"/>
      <c r="P65" s="133"/>
      <c r="V65" s="214"/>
    </row>
    <row r="66" spans="2:24" x14ac:dyDescent="0.25">
      <c r="B66" s="139"/>
      <c r="C66" s="45"/>
      <c r="D66" s="45"/>
      <c r="E66" s="45"/>
      <c r="F66" s="100" t="s">
        <v>12</v>
      </c>
      <c r="G66" s="101"/>
      <c r="H66" s="87">
        <f>+H44</f>
        <v>6889.2585003799813</v>
      </c>
      <c r="I66" s="87">
        <f>+I44</f>
        <v>8398.6922278200273</v>
      </c>
      <c r="J66" s="74">
        <f t="shared" si="12"/>
        <v>1</v>
      </c>
      <c r="K66" s="102">
        <f t="shared" si="13"/>
        <v>0.21909959211964436</v>
      </c>
      <c r="L66" s="50">
        <f t="shared" si="14"/>
        <v>21.909959211964434</v>
      </c>
      <c r="M66" s="45"/>
      <c r="N66" s="45"/>
      <c r="O66" s="45"/>
      <c r="P66" s="133"/>
      <c r="V66" s="214"/>
    </row>
    <row r="67" spans="2:24" x14ac:dyDescent="0.25">
      <c r="B67" s="139"/>
      <c r="C67" s="39"/>
      <c r="D67" s="39"/>
      <c r="E67" s="39"/>
      <c r="F67" s="82" t="s">
        <v>25</v>
      </c>
      <c r="G67" s="8"/>
      <c r="H67" s="33"/>
      <c r="I67" s="8"/>
      <c r="J67" s="8"/>
      <c r="K67" s="8"/>
      <c r="L67" s="39"/>
      <c r="M67" s="39"/>
      <c r="N67" s="39"/>
      <c r="O67" s="39"/>
      <c r="P67" s="133"/>
      <c r="V67" s="214"/>
    </row>
    <row r="68" spans="2:24" x14ac:dyDescent="0.25">
      <c r="B68" s="142"/>
      <c r="C68" s="144"/>
      <c r="D68" s="144"/>
      <c r="E68" s="144"/>
      <c r="F68" s="144"/>
      <c r="G68" s="144"/>
      <c r="H68" s="144"/>
      <c r="I68" s="145"/>
      <c r="J68" s="144"/>
      <c r="K68" s="144"/>
      <c r="L68" s="144"/>
      <c r="M68" s="144"/>
      <c r="N68" s="144"/>
      <c r="O68" s="144"/>
      <c r="P68" s="134"/>
      <c r="V68" s="214"/>
    </row>
    <row r="69" spans="2:24" x14ac:dyDescent="0.25">
      <c r="B69" s="3"/>
      <c r="C69" s="53"/>
      <c r="D69" s="53"/>
      <c r="E69" s="53"/>
      <c r="F69" s="53"/>
      <c r="G69" s="53"/>
      <c r="H69" s="53"/>
      <c r="I69" s="3"/>
      <c r="J69" s="53"/>
      <c r="K69" s="53"/>
      <c r="L69" s="53"/>
      <c r="M69" s="53"/>
      <c r="N69" s="53"/>
      <c r="O69" s="53"/>
      <c r="P69" s="3"/>
      <c r="V69" s="214"/>
    </row>
    <row r="70" spans="2:24" x14ac:dyDescent="0.25">
      <c r="B70" s="3"/>
      <c r="C70" s="54"/>
      <c r="D70" s="50"/>
      <c r="E70" s="50"/>
      <c r="F70" s="50"/>
      <c r="G70" s="50"/>
      <c r="H70" s="50"/>
      <c r="I70" s="3"/>
      <c r="J70" s="54"/>
      <c r="K70" s="50"/>
      <c r="L70" s="50"/>
      <c r="M70" s="50"/>
      <c r="N70" s="50"/>
      <c r="O70" s="50"/>
      <c r="P70" s="3"/>
      <c r="U70" s="218"/>
      <c r="V70" s="214"/>
      <c r="W70" s="218"/>
      <c r="X70" s="217"/>
    </row>
    <row r="71" spans="2:24" x14ac:dyDescent="0.25">
      <c r="B71" s="21" t="s">
        <v>50</v>
      </c>
      <c r="C71" s="9"/>
      <c r="D71" s="9"/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24"/>
      <c r="U71" s="218"/>
      <c r="V71" s="214"/>
      <c r="W71" s="218"/>
      <c r="X71" s="217"/>
    </row>
    <row r="72" spans="2:24" ht="15" customHeight="1" x14ac:dyDescent="0.25">
      <c r="B72" s="22"/>
      <c r="C72" s="249" t="str">
        <f>+CONCATENATE("Los productos representativos en las exportaciones de tipo No Tradicional son: ",C90," con exportaciones de US$ ",FIXED(F90,1)," mil, ",C91," equivalente a US$ ",FIXED(F91,1)," mil  y  ",C83," por US$ ",FIXED(F83,1)," mil. En tanto los principales productos exportados de tipo Tradicional son: ",J83," con exportaciones por US$ ",FIXED(M83,1)," mil,  ",J84," por US$ ",FIXED(M84,1)," mil  y ",J85," por US$ ",FIXED(M85,1)," mil.")</f>
        <v>Los productos representativos en las exportaciones de tipo No Tradicional son: Hilos de lana o pelo fino para la venta al por menor con exportaciones de US$ 62.6 mil, Pelo fino cardado o peinado de alpaca o de llama equivalente a US$ 33.7 mil  y  Cemento portland por US$ 34.5 mil. En tanto los principales productos exportados de tipo Tradicional son: Cobre con exportaciones por US$ 4,734.2 mil,  Oro por US$ 2,553.6 mil  y Molibdeno por US$ 207.1 mil.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5"/>
      <c r="U72" s="218"/>
      <c r="V72" s="214"/>
      <c r="W72" s="218"/>
      <c r="X72" s="217"/>
    </row>
    <row r="73" spans="2:24" x14ac:dyDescent="0.25">
      <c r="B73" s="22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5"/>
      <c r="U73" s="218"/>
      <c r="V73" s="214"/>
      <c r="W73" s="218"/>
      <c r="X73" s="217"/>
    </row>
    <row r="74" spans="2:24" x14ac:dyDescent="0.25">
      <c r="B74" s="22"/>
      <c r="C74" s="252" t="s">
        <v>27</v>
      </c>
      <c r="D74" s="252"/>
      <c r="E74" s="252"/>
      <c r="F74" s="252"/>
      <c r="G74" s="252"/>
      <c r="H74" s="252"/>
      <c r="I74" s="127"/>
      <c r="J74" s="252" t="s">
        <v>28</v>
      </c>
      <c r="K74" s="252"/>
      <c r="L74" s="252"/>
      <c r="M74" s="252"/>
      <c r="N74" s="252"/>
      <c r="O74" s="252"/>
      <c r="P74" s="25"/>
      <c r="U74" s="218"/>
      <c r="V74" s="214"/>
      <c r="W74" s="218"/>
      <c r="X74" s="217"/>
    </row>
    <row r="75" spans="2:24" x14ac:dyDescent="0.25">
      <c r="B75" s="22"/>
      <c r="C75" s="253" t="s">
        <v>23</v>
      </c>
      <c r="D75" s="253"/>
      <c r="E75" s="253"/>
      <c r="F75" s="253"/>
      <c r="G75" s="253"/>
      <c r="H75" s="253"/>
      <c r="I75" s="8"/>
      <c r="J75" s="253" t="s">
        <v>23</v>
      </c>
      <c r="K75" s="253"/>
      <c r="L75" s="253"/>
      <c r="M75" s="253"/>
      <c r="N75" s="253"/>
      <c r="O75" s="253"/>
      <c r="P75" s="25"/>
      <c r="U75" s="218"/>
      <c r="V75" s="214"/>
      <c r="W75" s="218"/>
      <c r="X75" s="217"/>
    </row>
    <row r="76" spans="2:24" x14ac:dyDescent="0.25">
      <c r="B76" s="22"/>
      <c r="C76" s="250" t="s">
        <v>11</v>
      </c>
      <c r="D76" s="251"/>
      <c r="E76" s="77">
        <v>2015</v>
      </c>
      <c r="F76" s="78">
        <v>2016</v>
      </c>
      <c r="G76" s="78" t="s">
        <v>19</v>
      </c>
      <c r="H76" s="78" t="s">
        <v>20</v>
      </c>
      <c r="I76" s="8"/>
      <c r="J76" s="250" t="s">
        <v>11</v>
      </c>
      <c r="K76" s="251"/>
      <c r="L76" s="77">
        <v>2015</v>
      </c>
      <c r="M76" s="78">
        <v>2016</v>
      </c>
      <c r="N76" s="78" t="s">
        <v>19</v>
      </c>
      <c r="O76" s="78" t="s">
        <v>20</v>
      </c>
      <c r="P76" s="25"/>
      <c r="U76" s="218"/>
      <c r="V76" s="218"/>
      <c r="W76" s="218"/>
      <c r="X76" s="217"/>
    </row>
    <row r="77" spans="2:24" x14ac:dyDescent="0.25">
      <c r="B77" s="22"/>
      <c r="C77" s="118" t="s">
        <v>3</v>
      </c>
      <c r="D77" s="188"/>
      <c r="E77" s="120">
        <v>161.30134250000009</v>
      </c>
      <c r="F77" s="122">
        <v>192.69684241000022</v>
      </c>
      <c r="G77" s="124">
        <f>+F77/F$92</f>
        <v>0.2816014171660135</v>
      </c>
      <c r="H77" s="189">
        <f>IFERROR(F77/E77-1," - ")</f>
        <v>0.1946388010378779</v>
      </c>
      <c r="I77" s="50">
        <f t="shared" ref="I77:I92" si="15">+H77*100</f>
        <v>19.46388010378779</v>
      </c>
      <c r="J77" s="118" t="s">
        <v>14</v>
      </c>
      <c r="K77" s="188"/>
      <c r="L77" s="120">
        <v>20.451686899999995</v>
      </c>
      <c r="M77" s="122">
        <v>20.018885400000006</v>
      </c>
      <c r="N77" s="124">
        <f>+M77/M$92</f>
        <v>2.5950012775527299E-3</v>
      </c>
      <c r="O77" s="189">
        <f>IFERROR(M77/L77-1," - ")</f>
        <v>-2.1162141886691521E-2</v>
      </c>
      <c r="P77" s="148">
        <f t="shared" ref="P77:P92" si="16">+O77*100</f>
        <v>-2.1162141886691521</v>
      </c>
      <c r="U77" s="218"/>
      <c r="V77" s="218"/>
      <c r="W77" s="218"/>
      <c r="X77" s="217"/>
    </row>
    <row r="78" spans="2:24" x14ac:dyDescent="0.25">
      <c r="B78" s="22"/>
      <c r="C78" s="164" t="s">
        <v>118</v>
      </c>
      <c r="D78" s="165"/>
      <c r="E78" s="166">
        <v>18.943304110000017</v>
      </c>
      <c r="F78" s="167">
        <v>25.973511150000032</v>
      </c>
      <c r="G78" s="168">
        <f t="shared" ref="G78:G92" si="17">+F78/F$92</f>
        <v>3.795691437981593E-2</v>
      </c>
      <c r="H78" s="169">
        <f t="shared" ref="H78:H92" si="18">IFERROR(F78/E78-1," - ")</f>
        <v>0.3711183117357455</v>
      </c>
      <c r="I78" s="50">
        <f t="shared" si="15"/>
        <v>37.111831173574551</v>
      </c>
      <c r="J78" s="164" t="s">
        <v>68</v>
      </c>
      <c r="K78" s="165"/>
      <c r="L78" s="166">
        <v>10.387294699999991</v>
      </c>
      <c r="M78" s="167">
        <v>10.8391448</v>
      </c>
      <c r="N78" s="168">
        <f t="shared" ref="N78:N92" si="19">+M78/M$92</f>
        <v>1.4050529808007702E-3</v>
      </c>
      <c r="O78" s="169">
        <f t="shared" ref="O78:O92" si="20">IFERROR(M78/L78-1," - ")</f>
        <v>4.3500267687601957E-2</v>
      </c>
      <c r="P78" s="148">
        <f t="shared" si="16"/>
        <v>4.3500267687601957</v>
      </c>
      <c r="Q78" s="179"/>
      <c r="U78" s="218"/>
      <c r="V78" s="218"/>
      <c r="W78" s="218"/>
      <c r="X78" s="217"/>
    </row>
    <row r="79" spans="2:24" x14ac:dyDescent="0.25">
      <c r="B79" s="22"/>
      <c r="C79" s="164" t="s">
        <v>119</v>
      </c>
      <c r="D79" s="165"/>
      <c r="E79" s="166">
        <v>19.985965200000006</v>
      </c>
      <c r="F79" s="167">
        <v>25.745393099999994</v>
      </c>
      <c r="G79" s="168">
        <f t="shared" si="17"/>
        <v>3.762354946652649E-2</v>
      </c>
      <c r="H79" s="169">
        <f t="shared" si="18"/>
        <v>0.28817361795466279</v>
      </c>
      <c r="I79" s="50">
        <f t="shared" si="15"/>
        <v>28.81736179546628</v>
      </c>
      <c r="J79" s="164" t="s">
        <v>164</v>
      </c>
      <c r="K79" s="165"/>
      <c r="L79" s="166">
        <v>4.5575576</v>
      </c>
      <c r="M79" s="167">
        <v>5.1182081000000013</v>
      </c>
      <c r="N79" s="168">
        <f t="shared" si="19"/>
        <v>6.634613412733123E-4</v>
      </c>
      <c r="O79" s="169">
        <f t="shared" si="20"/>
        <v>0.12301555991305557</v>
      </c>
      <c r="P79" s="148">
        <f t="shared" si="16"/>
        <v>12.301555991305557</v>
      </c>
      <c r="Q79" s="179"/>
      <c r="U79" s="218"/>
      <c r="V79" s="218"/>
      <c r="W79" s="218"/>
      <c r="X79" s="217"/>
    </row>
    <row r="80" spans="2:24" x14ac:dyDescent="0.25">
      <c r="B80" s="22"/>
      <c r="C80" s="164" t="s">
        <v>142</v>
      </c>
      <c r="D80" s="165"/>
      <c r="E80" s="166">
        <v>21.599569500000147</v>
      </c>
      <c r="F80" s="167">
        <v>20.85443754000007</v>
      </c>
      <c r="G80" s="168">
        <f t="shared" si="17"/>
        <v>3.0476052913046409E-2</v>
      </c>
      <c r="H80" s="169">
        <f t="shared" si="18"/>
        <v>-3.4497537555092106E-2</v>
      </c>
      <c r="I80" s="50">
        <f t="shared" si="15"/>
        <v>-3.4497537555092106</v>
      </c>
      <c r="J80" s="164" t="s">
        <v>111</v>
      </c>
      <c r="K80" s="165"/>
      <c r="L80" s="166">
        <v>2.0977034000000003</v>
      </c>
      <c r="M80" s="167">
        <v>1.8659493000000005</v>
      </c>
      <c r="N80" s="168">
        <f t="shared" si="19"/>
        <v>2.4187864212203453E-4</v>
      </c>
      <c r="O80" s="169">
        <f t="shared" si="20"/>
        <v>-0.11047991818099723</v>
      </c>
      <c r="P80" s="148">
        <f t="shared" si="16"/>
        <v>-11.047991818099723</v>
      </c>
      <c r="Q80" s="179"/>
      <c r="U80" s="218"/>
      <c r="V80" s="218"/>
      <c r="W80" s="218"/>
      <c r="X80" s="217"/>
    </row>
    <row r="81" spans="2:24" x14ac:dyDescent="0.25">
      <c r="B81" s="22"/>
      <c r="C81" s="164" t="s">
        <v>54</v>
      </c>
      <c r="D81" s="165"/>
      <c r="E81" s="166">
        <v>15.385617099999973</v>
      </c>
      <c r="F81" s="167">
        <v>13.925489299999994</v>
      </c>
      <c r="G81" s="168">
        <f t="shared" si="17"/>
        <v>2.0350294652293939E-2</v>
      </c>
      <c r="H81" s="169">
        <f t="shared" si="18"/>
        <v>-9.4902127780105872E-2</v>
      </c>
      <c r="I81" s="50">
        <f t="shared" si="15"/>
        <v>-9.4902127780105872</v>
      </c>
      <c r="J81" s="164" t="s">
        <v>113</v>
      </c>
      <c r="K81" s="174"/>
      <c r="L81" s="166">
        <v>1.7706793000000005</v>
      </c>
      <c r="M81" s="167">
        <v>0.95555769999999995</v>
      </c>
      <c r="N81" s="168">
        <f t="shared" si="19"/>
        <v>1.2386670899646327E-4</v>
      </c>
      <c r="O81" s="169">
        <f t="shared" si="20"/>
        <v>-0.46034400469921366</v>
      </c>
      <c r="P81" s="148">
        <f t="shared" si="16"/>
        <v>-46.034400469921366</v>
      </c>
      <c r="Q81" s="179"/>
      <c r="T81" s="220"/>
      <c r="U81" s="218"/>
      <c r="V81" s="218"/>
      <c r="W81" s="218"/>
      <c r="X81" s="217"/>
    </row>
    <row r="82" spans="2:24" x14ac:dyDescent="0.25">
      <c r="B82" s="22"/>
      <c r="C82" s="89" t="s">
        <v>6</v>
      </c>
      <c r="D82" s="103"/>
      <c r="E82" s="88">
        <v>42.397426259999911</v>
      </c>
      <c r="F82" s="108">
        <v>40.446799299999853</v>
      </c>
      <c r="G82" s="110">
        <f t="shared" si="17"/>
        <v>5.9107745930133571E-2</v>
      </c>
      <c r="H82" s="92">
        <f t="shared" si="18"/>
        <v>-4.6008145589733318E-2</v>
      </c>
      <c r="I82" s="50">
        <f t="shared" si="15"/>
        <v>-4.6008145589733314</v>
      </c>
      <c r="J82" s="89" t="s">
        <v>15</v>
      </c>
      <c r="K82" s="103"/>
      <c r="L82" s="88">
        <v>6060.2432967000022</v>
      </c>
      <c r="M82" s="108">
        <v>7640.9397565000027</v>
      </c>
      <c r="N82" s="110">
        <f t="shared" si="19"/>
        <v>0.9904771436386236</v>
      </c>
      <c r="O82" s="92">
        <f t="shared" si="20"/>
        <v>0.26083052815069996</v>
      </c>
      <c r="P82" s="148">
        <f t="shared" si="16"/>
        <v>26.083052815069998</v>
      </c>
      <c r="Q82" s="179"/>
    </row>
    <row r="83" spans="2:24" x14ac:dyDescent="0.25">
      <c r="B83" s="22"/>
      <c r="C83" s="164" t="s">
        <v>122</v>
      </c>
      <c r="D83" s="165"/>
      <c r="E83" s="166">
        <v>32.00696349999992</v>
      </c>
      <c r="F83" s="167">
        <v>34.546166699999844</v>
      </c>
      <c r="G83" s="168">
        <f t="shared" si="17"/>
        <v>5.0484737470033611E-2</v>
      </c>
      <c r="H83" s="169">
        <f t="shared" si="18"/>
        <v>7.9332836431045051E-2</v>
      </c>
      <c r="I83" s="50">
        <f t="shared" si="15"/>
        <v>7.9332836431045051</v>
      </c>
      <c r="J83" s="164" t="s">
        <v>56</v>
      </c>
      <c r="K83" s="165"/>
      <c r="L83" s="166">
        <v>3754.6745409</v>
      </c>
      <c r="M83" s="167">
        <v>4734.2389184999975</v>
      </c>
      <c r="N83" s="168">
        <f t="shared" si="19"/>
        <v>0.6136883146225186</v>
      </c>
      <c r="O83" s="169">
        <f t="shared" si="20"/>
        <v>0.26089195399748144</v>
      </c>
      <c r="P83" s="148">
        <f t="shared" si="16"/>
        <v>26.089195399748142</v>
      </c>
      <c r="Q83" s="179"/>
    </row>
    <row r="84" spans="2:24" x14ac:dyDescent="0.25">
      <c r="B84" s="22"/>
      <c r="C84" s="89" t="s">
        <v>7</v>
      </c>
      <c r="D84" s="103"/>
      <c r="E84" s="88">
        <v>116.2599067199999</v>
      </c>
      <c r="F84" s="108">
        <v>88.574907989999943</v>
      </c>
      <c r="G84" s="110">
        <f t="shared" si="17"/>
        <v>0.12944072826197384</v>
      </c>
      <c r="H84" s="92">
        <f t="shared" si="18"/>
        <v>-0.23813023346626661</v>
      </c>
      <c r="I84" s="50">
        <f t="shared" si="15"/>
        <v>-23.813023346626661</v>
      </c>
      <c r="J84" s="164" t="s">
        <v>60</v>
      </c>
      <c r="K84" s="165"/>
      <c r="L84" s="166">
        <v>1990.8476723000033</v>
      </c>
      <c r="M84" s="167">
        <v>2553.5771268000049</v>
      </c>
      <c r="N84" s="168">
        <f t="shared" si="19"/>
        <v>0.33101422851321383</v>
      </c>
      <c r="O84" s="169">
        <f t="shared" si="20"/>
        <v>0.28265821756713638</v>
      </c>
      <c r="P84" s="148">
        <f t="shared" si="16"/>
        <v>28.265821756713638</v>
      </c>
      <c r="Q84" s="179"/>
    </row>
    <row r="85" spans="2:24" x14ac:dyDescent="0.25">
      <c r="B85" s="22"/>
      <c r="C85" s="164" t="s">
        <v>160</v>
      </c>
      <c r="D85" s="165"/>
      <c r="E85" s="166">
        <v>47.818891300000004</v>
      </c>
      <c r="F85" s="167">
        <v>27.743997900000004</v>
      </c>
      <c r="G85" s="168">
        <f t="shared" si="17"/>
        <v>4.0544250900944975E-2</v>
      </c>
      <c r="H85" s="169">
        <f t="shared" si="18"/>
        <v>-0.41981093359226418</v>
      </c>
      <c r="I85" s="50">
        <f t="shared" si="15"/>
        <v>-41.981093359226421</v>
      </c>
      <c r="J85" s="164" t="s">
        <v>58</v>
      </c>
      <c r="K85" s="165"/>
      <c r="L85" s="166">
        <v>181.65036719999995</v>
      </c>
      <c r="M85" s="167">
        <v>207.05118460000006</v>
      </c>
      <c r="N85" s="168">
        <f t="shared" si="19"/>
        <v>2.6839560635868672E-2</v>
      </c>
      <c r="O85" s="169">
        <f t="shared" si="20"/>
        <v>0.13983355933452857</v>
      </c>
      <c r="P85" s="148">
        <f t="shared" si="16"/>
        <v>13.983355933452856</v>
      </c>
      <c r="Q85" s="179"/>
    </row>
    <row r="86" spans="2:24" x14ac:dyDescent="0.25">
      <c r="B86" s="22"/>
      <c r="C86" s="89" t="s">
        <v>9</v>
      </c>
      <c r="D86" s="103"/>
      <c r="E86" s="88">
        <v>135.24679030000044</v>
      </c>
      <c r="F86" s="108">
        <v>106.18683846999993</v>
      </c>
      <c r="G86" s="110">
        <f t="shared" si="17"/>
        <v>0.15517827808463727</v>
      </c>
      <c r="H86" s="92">
        <f t="shared" si="18"/>
        <v>-0.21486611080041595</v>
      </c>
      <c r="I86" s="50">
        <f t="shared" si="15"/>
        <v>-21.486611080041595</v>
      </c>
      <c r="J86" s="164" t="s">
        <v>62</v>
      </c>
      <c r="K86" s="165"/>
      <c r="L86" s="166">
        <v>90.55849649999999</v>
      </c>
      <c r="M86" s="167">
        <v>111.73466160000002</v>
      </c>
      <c r="N86" s="168">
        <f t="shared" si="19"/>
        <v>1.4483902765082112E-2</v>
      </c>
      <c r="O86" s="169">
        <f t="shared" si="20"/>
        <v>0.23383962762676869</v>
      </c>
      <c r="P86" s="148">
        <f t="shared" si="16"/>
        <v>23.38396276267687</v>
      </c>
      <c r="Q86" s="179"/>
    </row>
    <row r="87" spans="2:24" x14ac:dyDescent="0.25">
      <c r="B87" s="22"/>
      <c r="C87" s="164" t="s">
        <v>73</v>
      </c>
      <c r="D87" s="165"/>
      <c r="E87" s="166">
        <v>64.146134500000457</v>
      </c>
      <c r="F87" s="167">
        <v>45.222175099999959</v>
      </c>
      <c r="G87" s="168">
        <f t="shared" si="17"/>
        <v>6.608633767020522E-2</v>
      </c>
      <c r="H87" s="169">
        <f t="shared" si="18"/>
        <v>-0.2950132466672698</v>
      </c>
      <c r="I87" s="50">
        <f t="shared" si="15"/>
        <v>-29.50132466672698</v>
      </c>
      <c r="J87" s="164" t="s">
        <v>57</v>
      </c>
      <c r="K87" s="165"/>
      <c r="L87" s="166">
        <v>25.892023699999999</v>
      </c>
      <c r="M87" s="167">
        <v>30.720683999999999</v>
      </c>
      <c r="N87" s="168">
        <f t="shared" si="19"/>
        <v>3.9822503917872308E-3</v>
      </c>
      <c r="O87" s="169">
        <f t="shared" si="20"/>
        <v>0.18649219373300663</v>
      </c>
      <c r="P87" s="148">
        <f t="shared" si="16"/>
        <v>18.649219373300664</v>
      </c>
    </row>
    <row r="88" spans="2:24" x14ac:dyDescent="0.25">
      <c r="B88" s="22"/>
      <c r="C88" s="164" t="s">
        <v>66</v>
      </c>
      <c r="D88" s="165"/>
      <c r="E88" s="166">
        <v>39.297887600000003</v>
      </c>
      <c r="F88" s="167">
        <v>29.236353000000001</v>
      </c>
      <c r="G88" s="168">
        <f t="shared" si="17"/>
        <v>4.2725134125698415E-2</v>
      </c>
      <c r="H88" s="169">
        <f t="shared" si="18"/>
        <v>-0.25603245401923336</v>
      </c>
      <c r="I88" s="50">
        <f t="shared" si="15"/>
        <v>-25.603245401923335</v>
      </c>
      <c r="J88" s="164" t="s">
        <v>59</v>
      </c>
      <c r="K88" s="165"/>
      <c r="L88" s="166">
        <v>9.7982649000000013</v>
      </c>
      <c r="M88" s="167">
        <v>2.4547824</v>
      </c>
      <c r="N88" s="168">
        <f t="shared" si="19"/>
        <v>3.182076992215538E-4</v>
      </c>
      <c r="O88" s="169">
        <f t="shared" si="20"/>
        <v>-0.74946764299054625</v>
      </c>
      <c r="P88" s="148">
        <f t="shared" si="16"/>
        <v>-74.946764299054621</v>
      </c>
    </row>
    <row r="89" spans="2:24" x14ac:dyDescent="0.25">
      <c r="B89" s="22"/>
      <c r="C89" s="89" t="s">
        <v>10</v>
      </c>
      <c r="D89" s="103"/>
      <c r="E89" s="88">
        <v>174.57835256999988</v>
      </c>
      <c r="F89" s="108">
        <v>147.30552848000016</v>
      </c>
      <c r="G89" s="110">
        <f t="shared" si="17"/>
        <v>0.21526790505521995</v>
      </c>
      <c r="H89" s="92">
        <f t="shared" si="18"/>
        <v>-0.1562211103983483</v>
      </c>
      <c r="I89" s="50">
        <f t="shared" si="15"/>
        <v>-15.622111039834829</v>
      </c>
      <c r="J89" s="89" t="s">
        <v>16</v>
      </c>
      <c r="K89" s="103"/>
      <c r="L89" s="88">
        <v>72.676021200000008</v>
      </c>
      <c r="M89" s="108">
        <v>53.417012700000015</v>
      </c>
      <c r="N89" s="110">
        <f t="shared" si="19"/>
        <v>6.9243223800836782E-3</v>
      </c>
      <c r="O89" s="92">
        <f t="shared" si="20"/>
        <v>-0.26499811329792489</v>
      </c>
      <c r="P89" s="148">
        <f t="shared" si="16"/>
        <v>-26.49981132979249</v>
      </c>
    </row>
    <row r="90" spans="2:24" x14ac:dyDescent="0.25">
      <c r="B90" s="22"/>
      <c r="C90" s="164" t="s">
        <v>125</v>
      </c>
      <c r="D90" s="165"/>
      <c r="E90" s="166">
        <v>65.789971949999952</v>
      </c>
      <c r="F90" s="167">
        <v>62.648106850000175</v>
      </c>
      <c r="G90" s="168">
        <f t="shared" si="17"/>
        <v>9.1552074497367811E-2</v>
      </c>
      <c r="H90" s="169">
        <f t="shared" si="18"/>
        <v>-4.7755987833336899E-2</v>
      </c>
      <c r="I90" s="50">
        <f t="shared" si="15"/>
        <v>-4.7755987833336899</v>
      </c>
      <c r="J90" s="164" t="s">
        <v>63</v>
      </c>
      <c r="K90" s="165"/>
      <c r="L90" s="166">
        <v>71.133752400000006</v>
      </c>
      <c r="M90" s="167">
        <v>52.398282400000014</v>
      </c>
      <c r="N90" s="168">
        <f t="shared" si="19"/>
        <v>6.7922667547499283E-3</v>
      </c>
      <c r="O90" s="169">
        <f t="shared" si="20"/>
        <v>-0.26338368731972017</v>
      </c>
      <c r="P90" s="148">
        <f t="shared" si="16"/>
        <v>-26.338368731972018</v>
      </c>
    </row>
    <row r="91" spans="2:24" x14ac:dyDescent="0.25">
      <c r="B91" s="22"/>
      <c r="C91" s="158" t="s">
        <v>126</v>
      </c>
      <c r="D91" s="159"/>
      <c r="E91" s="160">
        <v>49.225907409999998</v>
      </c>
      <c r="F91" s="161">
        <v>33.6557922</v>
      </c>
      <c r="G91" s="162">
        <f t="shared" si="17"/>
        <v>4.9183570736460687E-2</v>
      </c>
      <c r="H91" s="163">
        <f t="shared" si="18"/>
        <v>-0.31629920156305757</v>
      </c>
      <c r="I91" s="50">
        <f t="shared" si="15"/>
        <v>-31.629920156305758</v>
      </c>
      <c r="J91" s="158" t="s">
        <v>64</v>
      </c>
      <c r="K91" s="159"/>
      <c r="L91" s="160">
        <v>1.5422688</v>
      </c>
      <c r="M91" s="161">
        <v>1.0187303000000001</v>
      </c>
      <c r="N91" s="162">
        <f t="shared" si="19"/>
        <v>1.3205562533374985E-4</v>
      </c>
      <c r="O91" s="163">
        <f t="shared" ref="O91" si="21">IFERROR(M91/L91-1," - ")</f>
        <v>-0.3394599566560641</v>
      </c>
      <c r="P91" s="148">
        <f t="shared" si="16"/>
        <v>-33.945995665606411</v>
      </c>
    </row>
    <row r="92" spans="2:24" x14ac:dyDescent="0.25">
      <c r="B92" s="22"/>
      <c r="C92" s="100" t="s">
        <v>2</v>
      </c>
      <c r="D92" s="101"/>
      <c r="E92" s="87">
        <v>735.4400214799989</v>
      </c>
      <c r="F92" s="87">
        <v>684.28932051999925</v>
      </c>
      <c r="G92" s="74">
        <f t="shared" si="17"/>
        <v>1</v>
      </c>
      <c r="H92" s="102">
        <f t="shared" si="18"/>
        <v>-6.9551152325194376E-2</v>
      </c>
      <c r="I92" s="50">
        <f t="shared" si="15"/>
        <v>-6.9551152325194376</v>
      </c>
      <c r="J92" s="100" t="s">
        <v>13</v>
      </c>
      <c r="K92" s="101"/>
      <c r="L92" s="87">
        <v>6153.8184789000015</v>
      </c>
      <c r="M92" s="87">
        <v>7714.4029073000047</v>
      </c>
      <c r="N92" s="74">
        <f t="shared" si="19"/>
        <v>1</v>
      </c>
      <c r="O92" s="102">
        <f t="shared" si="20"/>
        <v>0.25359611008203786</v>
      </c>
      <c r="P92" s="148">
        <f t="shared" si="16"/>
        <v>25.359611008203785</v>
      </c>
    </row>
    <row r="93" spans="2:24" x14ac:dyDescent="0.25">
      <c r="B93" s="22"/>
      <c r="C93" s="82" t="s">
        <v>25</v>
      </c>
      <c r="D93" s="8"/>
      <c r="E93" s="33"/>
      <c r="F93" s="8"/>
      <c r="G93" s="8"/>
      <c r="H93" s="8"/>
      <c r="I93" s="8"/>
      <c r="J93" s="82" t="s">
        <v>25</v>
      </c>
      <c r="K93" s="8"/>
      <c r="L93" s="8"/>
      <c r="M93" s="8"/>
      <c r="N93" s="8"/>
      <c r="O93" s="8"/>
      <c r="P93" s="25"/>
    </row>
    <row r="94" spans="2:24" x14ac:dyDescent="0.25">
      <c r="B94" s="142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34"/>
    </row>
    <row r="95" spans="2:24" x14ac:dyDescent="0.25">
      <c r="B95" s="3"/>
      <c r="C95" s="3"/>
      <c r="D95" s="3"/>
      <c r="E95" s="3"/>
      <c r="F95" s="3"/>
      <c r="G95" s="3"/>
      <c r="H95" s="3"/>
      <c r="I95" s="3"/>
      <c r="J95" s="43"/>
      <c r="K95" s="3"/>
      <c r="L95" s="3"/>
      <c r="M95" s="3"/>
      <c r="N95" s="3"/>
      <c r="O95" s="3"/>
      <c r="P95" s="3"/>
    </row>
    <row r="96" spans="2:24" x14ac:dyDescent="0.25">
      <c r="B96" s="3"/>
      <c r="C96" s="3"/>
      <c r="D96" s="3"/>
      <c r="E96" s="3"/>
      <c r="F96" s="3"/>
      <c r="G96" s="3"/>
      <c r="H96" s="3"/>
      <c r="I96" s="3"/>
      <c r="J96" s="44"/>
      <c r="K96" s="3"/>
      <c r="L96" s="3"/>
      <c r="M96" s="3"/>
      <c r="N96" s="3"/>
      <c r="O96" s="3"/>
      <c r="P96" s="3"/>
    </row>
    <row r="97" spans="2:16" x14ac:dyDescent="0.25">
      <c r="B97" s="21" t="s">
        <v>101</v>
      </c>
      <c r="C97" s="9"/>
      <c r="D97" s="9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24"/>
    </row>
    <row r="98" spans="2:16" x14ac:dyDescent="0.25">
      <c r="B98" s="22"/>
      <c r="C98" s="249" t="s">
        <v>206</v>
      </c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5"/>
    </row>
    <row r="99" spans="2:16" ht="24" customHeight="1" x14ac:dyDescent="0.25">
      <c r="B99" s="22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5"/>
    </row>
    <row r="100" spans="2:16" x14ac:dyDescent="0.25">
      <c r="B100" s="139"/>
      <c r="C100" s="14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"/>
      <c r="P100" s="133"/>
    </row>
    <row r="101" spans="2:16" x14ac:dyDescent="0.25">
      <c r="B101" s="13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"/>
      <c r="P101" s="133"/>
    </row>
    <row r="102" spans="2:16" x14ac:dyDescent="0.25">
      <c r="B102" s="139"/>
      <c r="C102" s="8"/>
      <c r="D102" s="226" t="s">
        <v>100</v>
      </c>
      <c r="E102" s="227" t="s">
        <v>2</v>
      </c>
      <c r="F102" s="226" t="s">
        <v>102</v>
      </c>
      <c r="G102" s="226" t="s">
        <v>3</v>
      </c>
      <c r="H102" s="226" t="s">
        <v>102</v>
      </c>
      <c r="I102" s="226" t="s">
        <v>13</v>
      </c>
      <c r="J102" s="226" t="s">
        <v>102</v>
      </c>
      <c r="K102" s="226" t="s">
        <v>15</v>
      </c>
      <c r="L102" s="226" t="s">
        <v>102</v>
      </c>
      <c r="M102" s="226" t="s">
        <v>12</v>
      </c>
      <c r="N102" s="226" t="s">
        <v>102</v>
      </c>
      <c r="O102" s="3"/>
      <c r="P102" s="133"/>
    </row>
    <row r="103" spans="2:16" x14ac:dyDescent="0.25">
      <c r="B103" s="139"/>
      <c r="C103" s="8"/>
      <c r="D103" s="180">
        <v>2008</v>
      </c>
      <c r="E103" s="181">
        <v>497.87</v>
      </c>
      <c r="F103" s="184"/>
      <c r="G103" s="182">
        <v>141.79</v>
      </c>
      <c r="H103" s="184"/>
      <c r="I103" s="181">
        <v>5492.43</v>
      </c>
      <c r="J103" s="184"/>
      <c r="K103" s="183">
        <v>5323.08</v>
      </c>
      <c r="L103" s="186"/>
      <c r="M103" s="181">
        <v>5990.3</v>
      </c>
      <c r="N103" s="187"/>
      <c r="O103" s="3"/>
      <c r="P103" s="133"/>
    </row>
    <row r="104" spans="2:16" x14ac:dyDescent="0.25">
      <c r="B104" s="139"/>
      <c r="C104" s="8"/>
      <c r="D104" s="180">
        <v>2009</v>
      </c>
      <c r="E104" s="181">
        <v>396.28</v>
      </c>
      <c r="F104" s="185">
        <f t="shared" ref="F104:H110" si="22">+E104/E103-1</f>
        <v>-0.20404924980416583</v>
      </c>
      <c r="G104" s="182">
        <v>104.41</v>
      </c>
      <c r="H104" s="185">
        <f t="shared" si="22"/>
        <v>-0.2636293109528175</v>
      </c>
      <c r="I104" s="181">
        <v>4624.87</v>
      </c>
      <c r="J104" s="185">
        <f t="shared" ref="J104" si="23">+I104/I103-1</f>
        <v>-0.15795558614310978</v>
      </c>
      <c r="K104" s="183">
        <v>4517.6000000000004</v>
      </c>
      <c r="L104" s="185">
        <f t="shared" ref="L104" si="24">+K104/K103-1</f>
        <v>-0.15131840964253773</v>
      </c>
      <c r="M104" s="181">
        <v>5021.1499999999996</v>
      </c>
      <c r="N104" s="185">
        <f t="shared" ref="N104" si="25">+M104/M103-1</f>
        <v>-0.161786554930471</v>
      </c>
      <c r="O104" s="3"/>
      <c r="P104" s="133"/>
    </row>
    <row r="105" spans="2:16" x14ac:dyDescent="0.25">
      <c r="B105" s="139"/>
      <c r="C105" s="8"/>
      <c r="D105" s="180">
        <v>2010</v>
      </c>
      <c r="E105" s="181">
        <v>494.22</v>
      </c>
      <c r="F105" s="185">
        <f t="shared" si="22"/>
        <v>0.24714848087211072</v>
      </c>
      <c r="G105" s="182">
        <v>141.97</v>
      </c>
      <c r="H105" s="185">
        <f t="shared" si="22"/>
        <v>0.35973565750407044</v>
      </c>
      <c r="I105" s="181">
        <v>6975.77</v>
      </c>
      <c r="J105" s="185">
        <f t="shared" ref="J105" si="26">+I105/I104-1</f>
        <v>0.50831699053162582</v>
      </c>
      <c r="K105" s="183">
        <v>6760.18</v>
      </c>
      <c r="L105" s="185">
        <f t="shared" ref="L105" si="27">+K105/K104-1</f>
        <v>0.49640959801664586</v>
      </c>
      <c r="M105" s="181">
        <v>7469.99</v>
      </c>
      <c r="N105" s="185">
        <f t="shared" ref="N105" si="28">+M105/M104-1</f>
        <v>0.48770500781693449</v>
      </c>
      <c r="O105" s="3"/>
      <c r="P105" s="133"/>
    </row>
    <row r="106" spans="2:16" x14ac:dyDescent="0.25">
      <c r="B106" s="139"/>
      <c r="C106" s="8"/>
      <c r="D106" s="180">
        <v>2011</v>
      </c>
      <c r="E106" s="181">
        <v>638.57000000000005</v>
      </c>
      <c r="F106" s="185">
        <f t="shared" si="22"/>
        <v>0.29207640322123751</v>
      </c>
      <c r="G106" s="182">
        <v>163.79</v>
      </c>
      <c r="H106" s="185">
        <f t="shared" si="22"/>
        <v>0.15369444248784947</v>
      </c>
      <c r="I106" s="181">
        <v>8714.33</v>
      </c>
      <c r="J106" s="185">
        <f t="shared" ref="J106" si="29">+I106/I105-1</f>
        <v>0.24922840059233597</v>
      </c>
      <c r="K106" s="183">
        <v>8451.3799999999992</v>
      </c>
      <c r="L106" s="185">
        <f t="shared" ref="L106" si="30">+K106/K105-1</f>
        <v>0.25017085343881362</v>
      </c>
      <c r="M106" s="181">
        <v>9352.9</v>
      </c>
      <c r="N106" s="185">
        <f t="shared" ref="N106" si="31">+M106/M105-1</f>
        <v>0.25206325577410404</v>
      </c>
      <c r="O106" s="3"/>
      <c r="P106" s="133"/>
    </row>
    <row r="107" spans="2:16" x14ac:dyDescent="0.25">
      <c r="B107" s="139"/>
      <c r="C107" s="8"/>
      <c r="D107" s="180">
        <v>2012</v>
      </c>
      <c r="E107" s="181">
        <v>684.44</v>
      </c>
      <c r="F107" s="185">
        <f t="shared" si="22"/>
        <v>7.1832375463927178E-2</v>
      </c>
      <c r="G107" s="182">
        <v>167.75</v>
      </c>
      <c r="H107" s="185">
        <f t="shared" si="22"/>
        <v>2.417730020147757E-2</v>
      </c>
      <c r="I107" s="181">
        <v>7107.67</v>
      </c>
      <c r="J107" s="185">
        <f t="shared" ref="J107" si="32">+I107/I106-1</f>
        <v>-0.18436988271043209</v>
      </c>
      <c r="K107" s="183">
        <v>6954.37</v>
      </c>
      <c r="L107" s="185">
        <f t="shared" ref="L107" si="33">+K107/K106-1</f>
        <v>-0.17713201867623984</v>
      </c>
      <c r="M107" s="181">
        <v>7792.11</v>
      </c>
      <c r="N107" s="185">
        <f t="shared" ref="N107" si="34">+M107/M106-1</f>
        <v>-0.16687765292048451</v>
      </c>
      <c r="O107" s="3"/>
      <c r="P107" s="133"/>
    </row>
    <row r="108" spans="2:16" x14ac:dyDescent="0.25">
      <c r="B108" s="139"/>
      <c r="C108" s="8"/>
      <c r="D108" s="180">
        <v>2013</v>
      </c>
      <c r="E108" s="181">
        <v>851.62</v>
      </c>
      <c r="F108" s="185">
        <f t="shared" si="22"/>
        <v>0.24425807959791945</v>
      </c>
      <c r="G108" s="182">
        <v>196.21</v>
      </c>
      <c r="H108" s="185">
        <f t="shared" si="22"/>
        <v>0.16965722801788385</v>
      </c>
      <c r="I108" s="181">
        <v>7472.97</v>
      </c>
      <c r="J108" s="185">
        <f t="shared" ref="J108" si="35">+I108/I107-1</f>
        <v>5.1395182950249474E-2</v>
      </c>
      <c r="K108" s="183">
        <v>7375.93</v>
      </c>
      <c r="L108" s="185">
        <f t="shared" ref="L108" si="36">+K108/K107-1</f>
        <v>6.0617999905095754E-2</v>
      </c>
      <c r="M108" s="181">
        <v>8324.6</v>
      </c>
      <c r="N108" s="185">
        <f t="shared" ref="N108" si="37">+M108/M107-1</f>
        <v>6.833707429694913E-2</v>
      </c>
      <c r="O108" s="3"/>
      <c r="P108" s="133"/>
    </row>
    <row r="109" spans="2:16" x14ac:dyDescent="0.25">
      <c r="B109" s="139"/>
      <c r="C109" s="8"/>
      <c r="D109" s="180">
        <v>2014</v>
      </c>
      <c r="E109" s="181">
        <v>738.59</v>
      </c>
      <c r="F109" s="185">
        <f t="shared" si="22"/>
        <v>-0.13272351518282799</v>
      </c>
      <c r="G109" s="182">
        <v>205.81</v>
      </c>
      <c r="H109" s="185">
        <f t="shared" si="22"/>
        <v>4.8927169869017906E-2</v>
      </c>
      <c r="I109" s="181">
        <v>6671.16</v>
      </c>
      <c r="J109" s="185">
        <f t="shared" ref="J109" si="38">+I109/I108-1</f>
        <v>-0.10729469006298709</v>
      </c>
      <c r="K109" s="183">
        <v>6525.16</v>
      </c>
      <c r="L109" s="185">
        <f t="shared" ref="L109" si="39">+K109/K108-1</f>
        <v>-0.11534409898141662</v>
      </c>
      <c r="M109" s="181">
        <v>7409.75</v>
      </c>
      <c r="N109" s="185">
        <f t="shared" ref="N109" si="40">+M109/M108-1</f>
        <v>-0.10989717223650386</v>
      </c>
      <c r="O109" s="3"/>
      <c r="P109" s="133"/>
    </row>
    <row r="110" spans="2:16" x14ac:dyDescent="0.25">
      <c r="B110" s="139"/>
      <c r="C110" s="8"/>
      <c r="D110" s="180">
        <v>2015</v>
      </c>
      <c r="E110" s="181">
        <v>735.44</v>
      </c>
      <c r="F110" s="185">
        <f t="shared" si="22"/>
        <v>-4.2648830880460675E-3</v>
      </c>
      <c r="G110" s="183">
        <v>161.30000000000001</v>
      </c>
      <c r="H110" s="185">
        <f t="shared" si="22"/>
        <v>-0.21626743112579561</v>
      </c>
      <c r="I110" s="181">
        <v>6153.82</v>
      </c>
      <c r="J110" s="185">
        <f t="shared" ref="J110" si="41">+I110/I109-1</f>
        <v>-7.7548732154527844E-2</v>
      </c>
      <c r="K110" s="183">
        <v>6060.24</v>
      </c>
      <c r="L110" s="185">
        <f t="shared" ref="L110" si="42">+K110/K109-1</f>
        <v>-7.125036014442554E-2</v>
      </c>
      <c r="M110" s="181">
        <v>6889.26</v>
      </c>
      <c r="N110" s="185">
        <f t="shared" ref="N110" si="43">+M110/M109-1</f>
        <v>-7.0243935355443821E-2</v>
      </c>
      <c r="O110" s="3"/>
      <c r="P110" s="133"/>
    </row>
    <row r="111" spans="2:16" x14ac:dyDescent="0.25">
      <c r="B111" s="139"/>
      <c r="C111" s="8"/>
      <c r="D111" s="180">
        <v>2016</v>
      </c>
      <c r="E111" s="181">
        <v>684.29</v>
      </c>
      <c r="F111" s="185">
        <f>+E111/E110-1</f>
        <v>-6.955020124007405E-2</v>
      </c>
      <c r="G111" s="182">
        <v>192.7</v>
      </c>
      <c r="H111" s="185">
        <f>+G111/G110-1</f>
        <v>0.19466831990080569</v>
      </c>
      <c r="I111" s="181">
        <v>7714.4</v>
      </c>
      <c r="J111" s="185">
        <f>+I111/I110-1</f>
        <v>0.25359532778014304</v>
      </c>
      <c r="K111" s="183">
        <v>7640.94</v>
      </c>
      <c r="L111" s="185">
        <f>+K111/K110-1</f>
        <v>0.26083125420775422</v>
      </c>
      <c r="M111" s="181">
        <v>8398.69</v>
      </c>
      <c r="N111" s="185">
        <f>+M111/M110-1</f>
        <v>0.21909900337626986</v>
      </c>
      <c r="P111" s="133"/>
    </row>
    <row r="112" spans="2:16" x14ac:dyDescent="0.25">
      <c r="B112" s="13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3"/>
      <c r="P112" s="133"/>
    </row>
    <row r="113" spans="2:19" x14ac:dyDescent="0.25">
      <c r="B113" s="139"/>
      <c r="C113" s="8"/>
      <c r="D113" s="8" t="s">
        <v>205</v>
      </c>
      <c r="E113" s="44">
        <f>+(E111/E103)^(1/8)-1</f>
        <v>4.0556171711528366E-2</v>
      </c>
      <c r="F113" s="8"/>
      <c r="G113" s="44"/>
      <c r="H113" s="8"/>
      <c r="I113" s="44">
        <f>+(I111/I103)^(1/8)-1</f>
        <v>4.337926769422995E-2</v>
      </c>
      <c r="J113" s="8"/>
      <c r="K113" s="44"/>
      <c r="L113" s="8"/>
      <c r="M113" s="44">
        <f>+(M111/M103)^(1/8)-1</f>
        <v>4.3146661170472278E-2</v>
      </c>
      <c r="N113" s="8"/>
      <c r="O113" s="3"/>
      <c r="P113" s="133"/>
    </row>
    <row r="114" spans="2:19" x14ac:dyDescent="0.25">
      <c r="B114" s="142"/>
      <c r="C114" s="145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45"/>
      <c r="P114" s="134"/>
    </row>
    <row r="115" spans="2:19" x14ac:dyDescent="0.25">
      <c r="B115" s="3"/>
      <c r="O115" s="3"/>
      <c r="P115" s="3"/>
    </row>
    <row r="116" spans="2:19" x14ac:dyDescent="0.25">
      <c r="B116" s="3"/>
      <c r="O116" s="3"/>
      <c r="P116" s="3"/>
      <c r="S116" s="221"/>
    </row>
    <row r="117" spans="2:19" x14ac:dyDescent="0.25">
      <c r="B117" s="3"/>
      <c r="O117" s="3"/>
      <c r="P117" s="3"/>
      <c r="S117" s="221"/>
    </row>
    <row r="118" spans="2:19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N118" s="3"/>
      <c r="O118" s="3"/>
      <c r="P118" s="3"/>
    </row>
    <row r="119" spans="2:19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N119" s="3"/>
      <c r="O119" s="3"/>
      <c r="P119" s="3"/>
    </row>
    <row r="120" spans="2:19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N120" s="3"/>
      <c r="O120" s="3"/>
      <c r="P120" s="3"/>
    </row>
    <row r="121" spans="2:19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N121" s="3"/>
      <c r="O121" s="3"/>
      <c r="P121" s="3"/>
    </row>
    <row r="122" spans="2:19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N122" s="3"/>
      <c r="O122" s="3"/>
      <c r="P122" s="3"/>
    </row>
    <row r="123" spans="2:19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N123" s="3"/>
      <c r="O123" s="3"/>
      <c r="P123" s="3"/>
    </row>
    <row r="124" spans="2:19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9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9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9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9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</sheetData>
  <sortState ref="F38:L43">
    <sortCondition descending="1" ref="I38:I43"/>
  </sortState>
  <mergeCells count="21">
    <mergeCell ref="B1:P1"/>
    <mergeCell ref="C7:O8"/>
    <mergeCell ref="F9:L9"/>
    <mergeCell ref="F10:L10"/>
    <mergeCell ref="F11:G11"/>
    <mergeCell ref="F52:K52"/>
    <mergeCell ref="F53:K53"/>
    <mergeCell ref="F54:G54"/>
    <mergeCell ref="C33:O34"/>
    <mergeCell ref="F35:L35"/>
    <mergeCell ref="F36:L36"/>
    <mergeCell ref="F37:G37"/>
    <mergeCell ref="C50:O51"/>
    <mergeCell ref="C98:O99"/>
    <mergeCell ref="C76:D76"/>
    <mergeCell ref="J76:K76"/>
    <mergeCell ref="C72:O73"/>
    <mergeCell ref="C74:H74"/>
    <mergeCell ref="J74:O74"/>
    <mergeCell ref="C75:H75"/>
    <mergeCell ref="J75:O75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23509095-6537-4C66-B56E-74D91E35862C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L55:L66</xm:sqref>
        </x14:conditionalFormatting>
        <x14:conditionalFormatting xmlns:xm="http://schemas.microsoft.com/office/excel/2006/main">
          <x14:cfRule type="iconSet" priority="5" id="{3C27E398-ABB3-4DC0-8676-CB8FA6D04FA8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M12:M16</xm:sqref>
        </x14:conditionalFormatting>
        <x14:conditionalFormatting xmlns:xm="http://schemas.microsoft.com/office/excel/2006/main">
          <x14:cfRule type="iconSet" priority="4" id="{D045B136-74EB-4C75-9293-82F99CFB6CBE}">
            <x14:iconSet iconSet="4Arrows" showValue="0" custom="1">
              <x14:cfvo type="percent">
                <xm:f>0</xm:f>
              </x14:cfvo>
              <x14:cfvo type="num">
                <xm:f>-1100000000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M17:M27</xm:sqref>
        </x14:conditionalFormatting>
        <x14:conditionalFormatting xmlns:xm="http://schemas.microsoft.com/office/excel/2006/main">
          <x14:cfRule type="iconSet" priority="3" id="{67AE073C-6E63-4B61-BDDA-A0425685DB62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I77:I92</xm:sqref>
        </x14:conditionalFormatting>
        <x14:conditionalFormatting xmlns:xm="http://schemas.microsoft.com/office/excel/2006/main">
          <x14:cfRule type="iconSet" priority="2" id="{E52B0428-CA70-4091-9F83-C803290B28CB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P77:P92</xm:sqref>
        </x14:conditionalFormatting>
        <x14:conditionalFormatting xmlns:xm="http://schemas.microsoft.com/office/excel/2006/main">
          <x14:cfRule type="iconSet" priority="8" id="{C72F7A39-7F2A-4D46-9BE2-6F81A8783E5C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M38:M44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4"/>
  <sheetViews>
    <sheetView zoomScaleNormal="100" workbookViewId="0">
      <selection activeCell="D11" sqref="D11"/>
    </sheetView>
  </sheetViews>
  <sheetFormatPr baseColWidth="10" defaultColWidth="0" defaultRowHeight="15" x14ac:dyDescent="0.25"/>
  <cols>
    <col min="1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1" t="s">
        <v>219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9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US$ 4,269.5 millones, creciendo en 45.4% respecto al 2015. De otro lado el 88.9% de estas exportaciones fueron de tipo Tradicional en tanto las exportaciones No Tradicional representaron el 11.1%.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"/>
    </row>
    <row r="8" spans="2:16" x14ac:dyDescent="0.25">
      <c r="B8" s="22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"/>
    </row>
    <row r="9" spans="2:16" x14ac:dyDescent="0.25">
      <c r="B9" s="22"/>
      <c r="C9" s="8"/>
      <c r="D9" s="8"/>
      <c r="E9" s="8"/>
      <c r="F9" s="254" t="s">
        <v>24</v>
      </c>
      <c r="G9" s="254"/>
      <c r="H9" s="254"/>
      <c r="I9" s="254"/>
      <c r="J9" s="254"/>
      <c r="K9" s="254"/>
      <c r="L9" s="25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55" t="s">
        <v>23</v>
      </c>
      <c r="G10" s="255"/>
      <c r="H10" s="255"/>
      <c r="I10" s="255"/>
      <c r="J10" s="255"/>
      <c r="K10" s="255"/>
      <c r="L10" s="25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11</v>
      </c>
      <c r="G11" s="251"/>
      <c r="H11" s="77">
        <v>2015</v>
      </c>
      <c r="I11" s="78">
        <v>2016</v>
      </c>
      <c r="J11" s="78" t="s">
        <v>19</v>
      </c>
      <c r="K11" s="78" t="s">
        <v>20</v>
      </c>
      <c r="L11" s="78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67" t="s">
        <v>2</v>
      </c>
      <c r="G12" s="68"/>
      <c r="H12" s="79">
        <v>512.62599999999998</v>
      </c>
      <c r="I12" s="80">
        <v>475.24599999999998</v>
      </c>
      <c r="J12" s="69">
        <f t="shared" ref="J12:J27" si="0">IFERROR(I12/I$27, " - ")</f>
        <v>0.11131100286612143</v>
      </c>
      <c r="K12" s="70">
        <f>IFERROR(I12/H12-1," - ")</f>
        <v>-7.2918658046997264E-2</v>
      </c>
      <c r="L12" s="71">
        <f>IFERROR(I12-H12, " - ")</f>
        <v>-37.379999999999995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7" t="s">
        <v>3</v>
      </c>
      <c r="G13" s="55"/>
      <c r="H13" s="27">
        <v>94.781999999999996</v>
      </c>
      <c r="I13" s="61">
        <v>117.051</v>
      </c>
      <c r="J13" s="69">
        <f t="shared" si="0"/>
        <v>2.741541053787382E-2</v>
      </c>
      <c r="K13" s="65">
        <f t="shared" ref="K13:K27" si="1">IFERROR(I13/H13-1," - ")</f>
        <v>0.23494967398873201</v>
      </c>
      <c r="L13" s="155">
        <f t="shared" ref="L13:L27" si="2">IFERROR(I13-H13, " - ")</f>
        <v>22.269000000000005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7" t="s">
        <v>4</v>
      </c>
      <c r="G14" s="55"/>
      <c r="H14" s="27">
        <v>1.843</v>
      </c>
      <c r="I14" s="61">
        <v>1.2370000000000001</v>
      </c>
      <c r="J14" s="73">
        <f t="shared" si="0"/>
        <v>2.8972723714748198E-4</v>
      </c>
      <c r="K14" s="64">
        <f t="shared" si="1"/>
        <v>-0.32881172002170367</v>
      </c>
      <c r="L14" s="156">
        <f t="shared" si="2"/>
        <v>-0.60599999999999987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7" t="s">
        <v>5</v>
      </c>
      <c r="G15" s="55"/>
      <c r="H15" s="27">
        <v>11.504</v>
      </c>
      <c r="I15" s="61">
        <v>13.71</v>
      </c>
      <c r="J15" s="73">
        <f t="shared" si="0"/>
        <v>3.2111240269134828E-3</v>
      </c>
      <c r="K15" s="64">
        <f t="shared" si="1"/>
        <v>0.19175938803894299</v>
      </c>
      <c r="L15" s="156">
        <f t="shared" si="2"/>
        <v>2.2060000000000013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7" t="s">
        <v>6</v>
      </c>
      <c r="G16" s="55"/>
      <c r="H16" s="27">
        <v>37.25</v>
      </c>
      <c r="I16" s="61">
        <v>33.866999999999997</v>
      </c>
      <c r="J16" s="73">
        <f t="shared" si="0"/>
        <v>7.9322492647322315E-3</v>
      </c>
      <c r="K16" s="64">
        <f t="shared" si="1"/>
        <v>-9.0818791946308819E-2</v>
      </c>
      <c r="L16" s="156">
        <f t="shared" si="2"/>
        <v>-3.3830000000000027</v>
      </c>
      <c r="M16" s="8"/>
      <c r="N16" s="8"/>
      <c r="O16" s="8"/>
      <c r="P16" s="25"/>
    </row>
    <row r="17" spans="2:17" x14ac:dyDescent="0.25">
      <c r="B17" s="22"/>
      <c r="C17" s="8"/>
      <c r="D17" s="8"/>
      <c r="E17" s="8"/>
      <c r="F17" s="57" t="s">
        <v>17</v>
      </c>
      <c r="G17" s="55"/>
      <c r="H17" s="27">
        <v>6.4980000000000002</v>
      </c>
      <c r="I17" s="61">
        <v>10.324</v>
      </c>
      <c r="J17" s="73">
        <f t="shared" si="0"/>
        <v>2.4180630527975778E-3</v>
      </c>
      <c r="K17" s="64">
        <f t="shared" si="1"/>
        <v>0.58879655278547238</v>
      </c>
      <c r="L17" s="156">
        <f t="shared" si="2"/>
        <v>3.8259999999999996</v>
      </c>
      <c r="M17" s="8"/>
      <c r="N17" s="8"/>
      <c r="O17" s="8"/>
      <c r="P17" s="25"/>
    </row>
    <row r="18" spans="2:17" x14ac:dyDescent="0.25">
      <c r="B18" s="22"/>
      <c r="C18" s="8"/>
      <c r="D18" s="8"/>
      <c r="E18" s="8"/>
      <c r="F18" s="57" t="s">
        <v>7</v>
      </c>
      <c r="G18" s="55"/>
      <c r="H18" s="27">
        <v>61.274000000000001</v>
      </c>
      <c r="I18" s="61">
        <v>56.66</v>
      </c>
      <c r="J18" s="73">
        <f t="shared" si="0"/>
        <v>1.3270772236682561E-2</v>
      </c>
      <c r="K18" s="64">
        <f t="shared" si="1"/>
        <v>-7.5301106505206161E-2</v>
      </c>
      <c r="L18" s="156">
        <f t="shared" si="2"/>
        <v>-4.6140000000000043</v>
      </c>
      <c r="M18" s="8"/>
      <c r="N18" s="8"/>
      <c r="O18" s="81"/>
      <c r="P18" s="153"/>
    </row>
    <row r="19" spans="2:17" x14ac:dyDescent="0.25">
      <c r="B19" s="22"/>
      <c r="C19" s="8"/>
      <c r="D19" s="8"/>
      <c r="E19" s="8"/>
      <c r="F19" s="57" t="s">
        <v>8</v>
      </c>
      <c r="G19" s="55"/>
      <c r="H19" s="27">
        <v>3.9689999999999999</v>
      </c>
      <c r="I19" s="61">
        <v>3.0139999999999998</v>
      </c>
      <c r="J19" s="73">
        <f t="shared" si="0"/>
        <v>7.0593200708367874E-4</v>
      </c>
      <c r="K19" s="64">
        <f t="shared" si="1"/>
        <v>-0.24061476442428831</v>
      </c>
      <c r="L19" s="156">
        <f t="shared" si="2"/>
        <v>-0.95500000000000007</v>
      </c>
      <c r="M19" s="8"/>
      <c r="N19" s="8"/>
      <c r="O19" s="8"/>
      <c r="P19" s="25"/>
    </row>
    <row r="20" spans="2:17" x14ac:dyDescent="0.25">
      <c r="B20" s="22"/>
      <c r="C20" s="8"/>
      <c r="D20" s="8"/>
      <c r="E20" s="8"/>
      <c r="F20" s="57" t="s">
        <v>9</v>
      </c>
      <c r="G20" s="55"/>
      <c r="H20" s="27">
        <v>131.74600000000001</v>
      </c>
      <c r="I20" s="61">
        <v>102.315</v>
      </c>
      <c r="J20" s="73">
        <f t="shared" si="0"/>
        <v>2.3963979198661778E-2</v>
      </c>
      <c r="K20" s="64">
        <f t="shared" si="1"/>
        <v>-0.22339198154023654</v>
      </c>
      <c r="L20" s="156">
        <f t="shared" si="2"/>
        <v>-29.431000000000012</v>
      </c>
      <c r="M20" s="8"/>
      <c r="N20" s="8"/>
      <c r="O20" s="8"/>
      <c r="P20" s="25"/>
    </row>
    <row r="21" spans="2:17" x14ac:dyDescent="0.25">
      <c r="B21" s="22"/>
      <c r="C21" s="8"/>
      <c r="D21" s="8"/>
      <c r="E21" s="8"/>
      <c r="F21" s="58" t="s">
        <v>10</v>
      </c>
      <c r="G21" s="56"/>
      <c r="H21" s="62">
        <v>163.75899999999999</v>
      </c>
      <c r="I21" s="63">
        <v>137.06800000000001</v>
      </c>
      <c r="J21" s="74">
        <f t="shared" si="0"/>
        <v>3.2103745304228833E-2</v>
      </c>
      <c r="K21" s="66">
        <f t="shared" si="1"/>
        <v>-0.16298951508008708</v>
      </c>
      <c r="L21" s="157">
        <f t="shared" si="2"/>
        <v>-26.690999999999974</v>
      </c>
      <c r="M21" s="8"/>
      <c r="N21" s="8"/>
      <c r="O21" s="81"/>
      <c r="P21" s="153"/>
    </row>
    <row r="22" spans="2:17" ht="16.5" x14ac:dyDescent="0.25">
      <c r="B22" s="22"/>
      <c r="C22" s="8"/>
      <c r="D22" s="8"/>
      <c r="E22" s="8"/>
      <c r="F22" s="67" t="s">
        <v>13</v>
      </c>
      <c r="G22" s="68"/>
      <c r="H22" s="79">
        <v>2424.7179999999998</v>
      </c>
      <c r="I22" s="80">
        <v>3794.2869999999998</v>
      </c>
      <c r="J22" s="72">
        <f t="shared" si="0"/>
        <v>0.88868899713387861</v>
      </c>
      <c r="K22" s="72">
        <f t="shared" si="1"/>
        <v>0.56483640571810834</v>
      </c>
      <c r="L22" s="154">
        <f t="shared" si="2"/>
        <v>1369.569</v>
      </c>
      <c r="M22" s="8"/>
      <c r="N22" s="8"/>
      <c r="O22" s="8"/>
      <c r="P22" s="25"/>
    </row>
    <row r="23" spans="2:17" x14ac:dyDescent="0.25">
      <c r="B23" s="22"/>
      <c r="C23" s="8"/>
      <c r="D23" s="8"/>
      <c r="E23" s="8"/>
      <c r="F23" s="59" t="s">
        <v>14</v>
      </c>
      <c r="G23" s="60"/>
      <c r="H23" s="27">
        <v>4.9489999999999998</v>
      </c>
      <c r="I23" s="61">
        <v>3.7</v>
      </c>
      <c r="J23" s="73">
        <f t="shared" si="0"/>
        <v>8.6660531725600923E-4</v>
      </c>
      <c r="K23" s="64">
        <f t="shared" si="1"/>
        <v>-0.25237421701353802</v>
      </c>
      <c r="L23" s="156">
        <f t="shared" si="2"/>
        <v>-1.2489999999999997</v>
      </c>
      <c r="M23" s="81"/>
      <c r="N23" s="81"/>
      <c r="O23" s="8"/>
      <c r="P23" s="25"/>
    </row>
    <row r="24" spans="2:17" x14ac:dyDescent="0.25">
      <c r="B24" s="22"/>
      <c r="C24" s="8"/>
      <c r="D24" s="8"/>
      <c r="E24" s="8"/>
      <c r="F24" s="57" t="s">
        <v>15</v>
      </c>
      <c r="G24" s="55"/>
      <c r="H24" s="27">
        <v>2370.7750000000001</v>
      </c>
      <c r="I24" s="61">
        <v>3755.3209999999999</v>
      </c>
      <c r="J24" s="73">
        <f t="shared" si="0"/>
        <v>0.87956247205490634</v>
      </c>
      <c r="K24" s="64">
        <f t="shared" si="1"/>
        <v>0.58400565216015843</v>
      </c>
      <c r="L24" s="156">
        <f t="shared" si="2"/>
        <v>1384.5459999999998</v>
      </c>
      <c r="M24" s="8"/>
      <c r="N24" s="8"/>
      <c r="O24" s="8"/>
      <c r="P24" s="153"/>
      <c r="Q24" s="190"/>
    </row>
    <row r="25" spans="2:17" x14ac:dyDescent="0.25">
      <c r="B25" s="22"/>
      <c r="C25" s="8"/>
      <c r="D25" s="8"/>
      <c r="E25" s="8"/>
      <c r="F25" s="57" t="s">
        <v>16</v>
      </c>
      <c r="G25" s="55"/>
      <c r="H25" s="27">
        <v>48.856000000000002</v>
      </c>
      <c r="I25" s="61">
        <v>35.24</v>
      </c>
      <c r="J25" s="73">
        <f t="shared" si="0"/>
        <v>8.2538301027302065E-3</v>
      </c>
      <c r="K25" s="64">
        <f t="shared" si="1"/>
        <v>-0.27869657769772394</v>
      </c>
      <c r="L25" s="156">
        <f t="shared" si="2"/>
        <v>-13.616</v>
      </c>
      <c r="M25" s="8"/>
      <c r="N25" s="8"/>
      <c r="O25" s="8"/>
      <c r="P25" s="25"/>
    </row>
    <row r="26" spans="2:17" x14ac:dyDescent="0.25">
      <c r="B26" s="22"/>
      <c r="C26" s="8"/>
      <c r="D26" s="8"/>
      <c r="E26" s="8"/>
      <c r="F26" s="58" t="s">
        <v>18</v>
      </c>
      <c r="G26" s="56"/>
      <c r="H26" s="62">
        <v>0.13700000000000001</v>
      </c>
      <c r="I26" s="63">
        <v>2.7E-2</v>
      </c>
      <c r="J26" s="74">
        <f t="shared" si="0"/>
        <v>6.3238766394357419E-6</v>
      </c>
      <c r="K26" s="66">
        <f t="shared" si="1"/>
        <v>-0.8029197080291971</v>
      </c>
      <c r="L26" s="157">
        <f t="shared" si="2"/>
        <v>-0.11000000000000001</v>
      </c>
      <c r="M26" s="8"/>
      <c r="N26" s="8"/>
      <c r="O26" s="8"/>
      <c r="P26" s="25"/>
    </row>
    <row r="27" spans="2:17" x14ac:dyDescent="0.25">
      <c r="B27" s="22"/>
      <c r="C27" s="8"/>
      <c r="D27" s="8"/>
      <c r="E27" s="8"/>
      <c r="F27" s="75"/>
      <c r="G27" s="76" t="s">
        <v>12</v>
      </c>
      <c r="H27" s="80">
        <f>+H22+H12</f>
        <v>2937.3440000000001</v>
      </c>
      <c r="I27" s="80">
        <f>+I22+I12</f>
        <v>4269.5329999999994</v>
      </c>
      <c r="J27" s="74">
        <f t="shared" si="0"/>
        <v>1</v>
      </c>
      <c r="K27" s="74">
        <f t="shared" si="1"/>
        <v>0.45353523455203049</v>
      </c>
      <c r="L27" s="154">
        <f t="shared" si="2"/>
        <v>1332.1889999999994</v>
      </c>
      <c r="M27" s="81"/>
      <c r="N27" s="81"/>
      <c r="O27" s="8"/>
      <c r="P27" s="25"/>
    </row>
    <row r="28" spans="2:17" x14ac:dyDescent="0.25">
      <c r="B28" s="22"/>
      <c r="C28" s="8"/>
      <c r="D28" s="8"/>
      <c r="E28" s="8"/>
      <c r="F28" s="82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153"/>
      <c r="Q28" s="190"/>
    </row>
    <row r="29" spans="2:17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7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49" t="str">
        <f>+CONCATENATE("Los productos representativos en las exportaciones de tipo No Tradicional son: ",C56," con exportaciones de US$ ",FIXED(F56,1)," mil, ",C53," equivalente a US$ ",FIXED(F53,1)," mil  y  ",C57," por US$ ",FIXED(F57,1)," mil. En tanto los principales productos exportados de tipo Tradicional son: ",J44," con exportaciones por US$ ",FIXED(M44,1)," mil,  ",J45," por US$ ",FIXED(M45,1)," mil  y ",J46," por US$ ",FIXED(M46,1)," mil.")</f>
        <v>Los productos representativos en las exportaciones de tipo No Tradicional son: Hilos de lana o pelo fino para la venta al por menor con exportaciones de US$ 62,631.8 mil, Barras de hierro o acero sin alear equivalente a US$ 45,222.2 mil  y  Pelo fino cardado o peinado de alpaca o de llama por US$ 33,273.5 mil. En tanto los principales productos exportados de tipo Tradicional son: Cobre con exportaciones por US$ 2,500,416.2 mil,  Oro por US$ 1,021,543.1 mil  y Plata por US$ 110,386.7 mil.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"/>
    </row>
    <row r="34" spans="2:16" x14ac:dyDescent="0.25">
      <c r="B34" s="22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"/>
    </row>
    <row r="35" spans="2:16" x14ac:dyDescent="0.25">
      <c r="B35" s="22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5"/>
    </row>
    <row r="36" spans="2:16" ht="15" customHeight="1" x14ac:dyDescent="0.25">
      <c r="B36" s="22"/>
      <c r="C36" s="252" t="s">
        <v>27</v>
      </c>
      <c r="D36" s="252"/>
      <c r="E36" s="252"/>
      <c r="F36" s="252"/>
      <c r="G36" s="252"/>
      <c r="H36" s="252"/>
      <c r="I36" s="83"/>
      <c r="J36" s="252" t="s">
        <v>28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26</v>
      </c>
      <c r="D37" s="253"/>
      <c r="E37" s="253"/>
      <c r="F37" s="253"/>
      <c r="G37" s="253"/>
      <c r="H37" s="253"/>
      <c r="I37" s="8"/>
      <c r="J37" s="253" t="s">
        <v>26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11</v>
      </c>
      <c r="D38" s="251"/>
      <c r="E38" s="77">
        <v>2015</v>
      </c>
      <c r="F38" s="78">
        <v>2016</v>
      </c>
      <c r="G38" s="78" t="s">
        <v>19</v>
      </c>
      <c r="H38" s="78" t="s">
        <v>20</v>
      </c>
      <c r="I38" s="8"/>
      <c r="J38" s="250" t="s">
        <v>11</v>
      </c>
      <c r="K38" s="251"/>
      <c r="L38" s="77">
        <v>2015</v>
      </c>
      <c r="M38" s="78">
        <v>2016</v>
      </c>
      <c r="N38" s="78" t="s">
        <v>19</v>
      </c>
      <c r="O38" s="78" t="s">
        <v>20</v>
      </c>
      <c r="P38" s="25"/>
    </row>
    <row r="39" spans="2:16" x14ac:dyDescent="0.25">
      <c r="B39" s="22"/>
      <c r="C39" s="118" t="s">
        <v>3</v>
      </c>
      <c r="D39" s="188"/>
      <c r="E39" s="120">
        <v>94781.929519999976</v>
      </c>
      <c r="F39" s="122">
        <v>117051.32041999996</v>
      </c>
      <c r="G39" s="124">
        <f>+F39/F$59</f>
        <v>0.24629615016928202</v>
      </c>
      <c r="H39" s="189">
        <f>IFERROR(F39/E39-1," - ")</f>
        <v>0.2349539729015635</v>
      </c>
      <c r="I39" s="193">
        <f>+F39-E39</f>
        <v>22269.390899999984</v>
      </c>
      <c r="J39" s="118" t="s">
        <v>14</v>
      </c>
      <c r="K39" s="188"/>
      <c r="L39" s="120">
        <v>4949.3226999999997</v>
      </c>
      <c r="M39" s="122">
        <v>3699.6390999999999</v>
      </c>
      <c r="N39" s="124">
        <f>+M39/M$59</f>
        <v>9.7505504630492068E-4</v>
      </c>
      <c r="O39" s="189">
        <f>IFERROR(M39/L39-1," - ")</f>
        <v>-0.25249588191127648</v>
      </c>
      <c r="P39" s="195">
        <f>+M39-L39</f>
        <v>-1249.6835999999998</v>
      </c>
    </row>
    <row r="40" spans="2:16" x14ac:dyDescent="0.25">
      <c r="B40" s="22"/>
      <c r="C40" s="164" t="s">
        <v>118</v>
      </c>
      <c r="D40" s="165"/>
      <c r="E40" s="166">
        <v>18030.032110000007</v>
      </c>
      <c r="F40" s="167">
        <v>23023.240139999984</v>
      </c>
      <c r="G40" s="168">
        <f t="shared" ref="G40:G59" si="3">+F40/F$59</f>
        <v>4.8444864958020431E-2</v>
      </c>
      <c r="H40" s="169">
        <f t="shared" ref="H40:H54" si="4">IFERROR(F40/E40-1," - ")</f>
        <v>0.27693838810362359</v>
      </c>
      <c r="I40" s="193">
        <f>+F40-E40</f>
        <v>4993.2080299999761</v>
      </c>
      <c r="J40" s="164" t="s">
        <v>111</v>
      </c>
      <c r="K40" s="165"/>
      <c r="L40" s="166">
        <v>2097.7033999999999</v>
      </c>
      <c r="M40" s="167">
        <v>1865.9493</v>
      </c>
      <c r="N40" s="168">
        <f t="shared" ref="N40:N59" si="5">+M40/M$59</f>
        <v>4.9177858486632768E-4</v>
      </c>
      <c r="O40" s="169">
        <f t="shared" ref="O40:O59" si="6">IFERROR(M40/L40-1," - ")</f>
        <v>-0.11047991818099734</v>
      </c>
      <c r="P40" s="195">
        <f t="shared" ref="P40:P59" si="7">+M40-L40</f>
        <v>-231.75409999999988</v>
      </c>
    </row>
    <row r="41" spans="2:16" x14ac:dyDescent="0.25">
      <c r="B41" s="22"/>
      <c r="C41" s="164" t="s">
        <v>54</v>
      </c>
      <c r="D41" s="165"/>
      <c r="E41" s="166">
        <v>15385.61709999999</v>
      </c>
      <c r="F41" s="167">
        <v>13925.489299999979</v>
      </c>
      <c r="G41" s="168">
        <f t="shared" si="3"/>
        <v>2.9301629332388918E-2</v>
      </c>
      <c r="H41" s="169">
        <f t="shared" si="4"/>
        <v>-9.490212778010787E-2</v>
      </c>
      <c r="I41" s="193">
        <f t="shared" ref="I41:I59" si="8">+F41-E41</f>
        <v>-1460.1278000000111</v>
      </c>
      <c r="J41" s="164" t="s">
        <v>112</v>
      </c>
      <c r="K41" s="165"/>
      <c r="L41" s="166">
        <v>389.65890000000002</v>
      </c>
      <c r="M41" s="167">
        <v>991.5924</v>
      </c>
      <c r="N41" s="168">
        <f t="shared" si="5"/>
        <v>2.6133824066720655E-4</v>
      </c>
      <c r="O41" s="169">
        <f t="shared" si="6"/>
        <v>1.5447703106486208</v>
      </c>
      <c r="P41" s="195">
        <f t="shared" si="7"/>
        <v>601.93349999999998</v>
      </c>
    </row>
    <row r="42" spans="2:16" x14ac:dyDescent="0.25">
      <c r="B42" s="22"/>
      <c r="C42" s="164" t="s">
        <v>72</v>
      </c>
      <c r="D42" s="165"/>
      <c r="E42" s="166">
        <v>12243.961299999975</v>
      </c>
      <c r="F42" s="167">
        <v>9676.5976999999948</v>
      </c>
      <c r="G42" s="168">
        <f t="shared" si="3"/>
        <v>2.0361229174478444E-2</v>
      </c>
      <c r="H42" s="169">
        <f t="shared" si="4"/>
        <v>-0.20968406687139607</v>
      </c>
      <c r="I42" s="193">
        <f t="shared" si="8"/>
        <v>-2567.3635999999806</v>
      </c>
      <c r="J42" s="164" t="s">
        <v>113</v>
      </c>
      <c r="K42" s="165"/>
      <c r="L42" s="166">
        <v>1770.6668999999999</v>
      </c>
      <c r="M42" s="167">
        <v>515.851</v>
      </c>
      <c r="N42" s="168">
        <f t="shared" si="5"/>
        <v>1.3595464506022754E-4</v>
      </c>
      <c r="O42" s="169">
        <f t="shared" si="6"/>
        <v>-0.70866852483660248</v>
      </c>
      <c r="P42" s="195">
        <f t="shared" si="7"/>
        <v>-1254.8159000000001</v>
      </c>
    </row>
    <row r="43" spans="2:16" x14ac:dyDescent="0.25">
      <c r="B43" s="22"/>
      <c r="C43" s="164" t="s">
        <v>119</v>
      </c>
      <c r="D43" s="165"/>
      <c r="E43" s="166">
        <v>8385.145199999999</v>
      </c>
      <c r="F43" s="167">
        <v>9139.739499999996</v>
      </c>
      <c r="G43" s="168">
        <f t="shared" si="3"/>
        <v>1.9231587002375129E-2</v>
      </c>
      <c r="H43" s="169">
        <f t="shared" si="4"/>
        <v>8.9991798830149961E-2</v>
      </c>
      <c r="I43" s="193">
        <f t="shared" si="8"/>
        <v>754.59429999999702</v>
      </c>
      <c r="J43" s="89" t="s">
        <v>15</v>
      </c>
      <c r="K43" s="103"/>
      <c r="L43" s="88">
        <v>2370775.2424000003</v>
      </c>
      <c r="M43" s="108">
        <v>3755321.3428999973</v>
      </c>
      <c r="N43" s="110">
        <f t="shared" si="5"/>
        <v>0.98973032961274887</v>
      </c>
      <c r="O43" s="92">
        <f t="shared" si="6"/>
        <v>0.58400563483967516</v>
      </c>
      <c r="P43" s="195">
        <f t="shared" si="7"/>
        <v>1384546.1004999969</v>
      </c>
    </row>
    <row r="44" spans="2:16" x14ac:dyDescent="0.25">
      <c r="B44" s="22"/>
      <c r="C44" s="164" t="s">
        <v>120</v>
      </c>
      <c r="D44" s="165"/>
      <c r="E44" s="166">
        <v>1766.299</v>
      </c>
      <c r="F44" s="167">
        <v>8577.266100000008</v>
      </c>
      <c r="G44" s="168">
        <f t="shared" si="3"/>
        <v>1.8048046035083715E-2</v>
      </c>
      <c r="H44" s="169">
        <f t="shared" si="4"/>
        <v>3.8560668946763874</v>
      </c>
      <c r="I44" s="193">
        <f t="shared" si="8"/>
        <v>6810.967100000008</v>
      </c>
      <c r="J44" s="164" t="s">
        <v>56</v>
      </c>
      <c r="K44" s="165"/>
      <c r="L44" s="166">
        <v>1441766.4009000005</v>
      </c>
      <c r="M44" s="167">
        <v>2500416.1813999978</v>
      </c>
      <c r="N44" s="168">
        <f t="shared" si="5"/>
        <v>0.65899493156955435</v>
      </c>
      <c r="O44" s="169">
        <f t="shared" si="6"/>
        <v>0.7342727503145805</v>
      </c>
      <c r="P44" s="195">
        <f t="shared" si="7"/>
        <v>1058649.7804999973</v>
      </c>
    </row>
    <row r="45" spans="2:16" x14ac:dyDescent="0.25">
      <c r="B45" s="22"/>
      <c r="C45" s="164" t="s">
        <v>53</v>
      </c>
      <c r="D45" s="165"/>
      <c r="E45" s="166">
        <v>2123.2150999999999</v>
      </c>
      <c r="F45" s="167">
        <v>8334.402300000007</v>
      </c>
      <c r="G45" s="168">
        <f t="shared" si="3"/>
        <v>1.753701874602067E-2</v>
      </c>
      <c r="H45" s="169">
        <f t="shared" si="4"/>
        <v>2.9253687956533501</v>
      </c>
      <c r="I45" s="193">
        <f t="shared" si="8"/>
        <v>6211.1872000000076</v>
      </c>
      <c r="J45" s="164" t="s">
        <v>60</v>
      </c>
      <c r="K45" s="165"/>
      <c r="L45" s="166">
        <v>792957.70539999998</v>
      </c>
      <c r="M45" s="167">
        <v>1021543.1179999991</v>
      </c>
      <c r="N45" s="168">
        <f t="shared" si="5"/>
        <v>0.26923187513721597</v>
      </c>
      <c r="O45" s="169">
        <f t="shared" si="6"/>
        <v>0.28826936297275951</v>
      </c>
      <c r="P45" s="195">
        <f t="shared" si="7"/>
        <v>228585.41259999911</v>
      </c>
    </row>
    <row r="46" spans="2:16" x14ac:dyDescent="0.25">
      <c r="B46" s="22"/>
      <c r="C46" s="164" t="s">
        <v>121</v>
      </c>
      <c r="D46" s="165"/>
      <c r="E46" s="166">
        <v>7240.8632000000052</v>
      </c>
      <c r="F46" s="167">
        <v>6196.3418999999994</v>
      </c>
      <c r="G46" s="168">
        <f t="shared" si="3"/>
        <v>1.3038171202397229E-2</v>
      </c>
      <c r="H46" s="169">
        <f t="shared" si="4"/>
        <v>-0.14425369892363182</v>
      </c>
      <c r="I46" s="193">
        <f t="shared" si="8"/>
        <v>-1044.5213000000058</v>
      </c>
      <c r="J46" s="164" t="s">
        <v>62</v>
      </c>
      <c r="K46" s="165"/>
      <c r="L46" s="166">
        <v>74746.276500000007</v>
      </c>
      <c r="M46" s="167">
        <v>110386.74350000004</v>
      </c>
      <c r="N46" s="168">
        <f t="shared" si="5"/>
        <v>2.9092878625604845E-2</v>
      </c>
      <c r="O46" s="169">
        <f t="shared" si="6"/>
        <v>0.47681929681139401</v>
      </c>
      <c r="P46" s="195">
        <f t="shared" si="7"/>
        <v>35640.467000000033</v>
      </c>
    </row>
    <row r="47" spans="2:16" x14ac:dyDescent="0.25">
      <c r="B47" s="22"/>
      <c r="C47" s="89" t="s">
        <v>6</v>
      </c>
      <c r="D47" s="103"/>
      <c r="E47" s="88">
        <v>37249.654630000223</v>
      </c>
      <c r="F47" s="108">
        <v>33866.863719999848</v>
      </c>
      <c r="G47" s="110">
        <f t="shared" si="3"/>
        <v>7.1261717703087618E-2</v>
      </c>
      <c r="H47" s="92">
        <f t="shared" si="4"/>
        <v>-9.0814020790301098E-2</v>
      </c>
      <c r="I47" s="193">
        <f t="shared" si="8"/>
        <v>-3382.7909100003744</v>
      </c>
      <c r="J47" s="164" t="s">
        <v>58</v>
      </c>
      <c r="K47" s="165"/>
      <c r="L47" s="166">
        <v>44272.048900000002</v>
      </c>
      <c r="M47" s="167">
        <v>98837.839600000007</v>
      </c>
      <c r="N47" s="168">
        <f t="shared" si="5"/>
        <v>2.6049117674168901E-2</v>
      </c>
      <c r="O47" s="169">
        <f t="shared" si="6"/>
        <v>1.2325110776610115</v>
      </c>
      <c r="P47" s="195">
        <f t="shared" si="7"/>
        <v>54565.790700000005</v>
      </c>
    </row>
    <row r="48" spans="2:16" x14ac:dyDescent="0.25">
      <c r="B48" s="22"/>
      <c r="C48" s="164" t="s">
        <v>122</v>
      </c>
      <c r="D48" s="165"/>
      <c r="E48" s="166">
        <v>28436.664400000223</v>
      </c>
      <c r="F48" s="167">
        <v>29349.90829999985</v>
      </c>
      <c r="G48" s="168">
        <f t="shared" si="3"/>
        <v>6.1757265071195874E-2</v>
      </c>
      <c r="H48" s="169">
        <f t="shared" si="4"/>
        <v>3.2115014867904801E-2</v>
      </c>
      <c r="I48" s="193">
        <f t="shared" si="8"/>
        <v>913.24389999962659</v>
      </c>
      <c r="J48" s="164" t="s">
        <v>57</v>
      </c>
      <c r="K48" s="165"/>
      <c r="L48" s="166">
        <v>15422.1857</v>
      </c>
      <c r="M48" s="167">
        <v>24029.673999999999</v>
      </c>
      <c r="N48" s="168">
        <f t="shared" si="5"/>
        <v>6.3331190587649884E-3</v>
      </c>
      <c r="O48" s="169">
        <f t="shared" si="6"/>
        <v>0.55812376192565227</v>
      </c>
      <c r="P48" s="195">
        <f t="shared" si="7"/>
        <v>8607.4882999999991</v>
      </c>
    </row>
    <row r="49" spans="2:16" x14ac:dyDescent="0.25">
      <c r="B49" s="22"/>
      <c r="C49" s="89" t="s">
        <v>7</v>
      </c>
      <c r="D49" s="103"/>
      <c r="E49" s="88">
        <v>61274.43973000002</v>
      </c>
      <c r="F49" s="108">
        <v>56659.940049999961</v>
      </c>
      <c r="G49" s="110">
        <f t="shared" si="3"/>
        <v>0.11922227833965439</v>
      </c>
      <c r="H49" s="92">
        <f t="shared" si="4"/>
        <v>-7.5308720901136161E-2</v>
      </c>
      <c r="I49" s="193">
        <f t="shared" si="8"/>
        <v>-4614.499680000059</v>
      </c>
      <c r="J49" s="164" t="s">
        <v>59</v>
      </c>
      <c r="K49" s="165"/>
      <c r="L49" s="166">
        <v>1610.4750000000001</v>
      </c>
      <c r="M49" s="167">
        <v>0</v>
      </c>
      <c r="N49" s="168">
        <f t="shared" si="5"/>
        <v>0</v>
      </c>
      <c r="O49" s="169">
        <f t="shared" si="6"/>
        <v>-1</v>
      </c>
      <c r="P49" s="195">
        <f t="shared" si="7"/>
        <v>-1610.4750000000001</v>
      </c>
    </row>
    <row r="50" spans="2:16" x14ac:dyDescent="0.25">
      <c r="B50" s="22"/>
      <c r="C50" s="164" t="s">
        <v>123</v>
      </c>
      <c r="D50" s="165"/>
      <c r="E50" s="166">
        <v>20089.775899999997</v>
      </c>
      <c r="F50" s="167">
        <v>19184.64959999999</v>
      </c>
      <c r="G50" s="168">
        <f t="shared" si="3"/>
        <v>4.0367808939464976E-2</v>
      </c>
      <c r="H50" s="169">
        <f t="shared" si="4"/>
        <v>-4.5054076486737094E-2</v>
      </c>
      <c r="I50" s="193">
        <f t="shared" si="8"/>
        <v>-905.12630000000718</v>
      </c>
      <c r="J50" s="89" t="s">
        <v>16</v>
      </c>
      <c r="K50" s="103"/>
      <c r="L50" s="88">
        <v>48856.483400000005</v>
      </c>
      <c r="M50" s="108">
        <v>35239.615499999985</v>
      </c>
      <c r="N50" s="110">
        <f t="shared" si="5"/>
        <v>9.2875450805782883E-3</v>
      </c>
      <c r="O50" s="92">
        <f t="shared" si="6"/>
        <v>-0.27871158446905364</v>
      </c>
      <c r="P50" s="195">
        <f t="shared" si="7"/>
        <v>-13616.867900000019</v>
      </c>
    </row>
    <row r="51" spans="2:16" x14ac:dyDescent="0.25">
      <c r="B51" s="22"/>
      <c r="C51" s="164" t="s">
        <v>124</v>
      </c>
      <c r="D51" s="165"/>
      <c r="E51" s="166">
        <v>6322.2754000000023</v>
      </c>
      <c r="F51" s="167">
        <v>6834.7862999999961</v>
      </c>
      <c r="G51" s="168">
        <f t="shared" si="3"/>
        <v>1.4381568246129069E-2</v>
      </c>
      <c r="H51" s="169">
        <f t="shared" si="4"/>
        <v>8.1064311118113297E-2</v>
      </c>
      <c r="I51" s="193">
        <f t="shared" si="8"/>
        <v>512.51089999999385</v>
      </c>
      <c r="J51" s="164" t="s">
        <v>63</v>
      </c>
      <c r="K51" s="165"/>
      <c r="L51" s="166">
        <v>48535.652600000001</v>
      </c>
      <c r="M51" s="167">
        <v>35239.615499999985</v>
      </c>
      <c r="N51" s="168">
        <f t="shared" si="5"/>
        <v>9.2875450805782883E-3</v>
      </c>
      <c r="O51" s="169">
        <f t="shared" si="6"/>
        <v>-0.2739437174066145</v>
      </c>
      <c r="P51" s="195">
        <f t="shared" si="7"/>
        <v>-13296.037100000016</v>
      </c>
    </row>
    <row r="52" spans="2:16" x14ac:dyDescent="0.25">
      <c r="B52" s="22"/>
      <c r="C52" s="89" t="s">
        <v>9</v>
      </c>
      <c r="D52" s="103"/>
      <c r="E52" s="88">
        <v>131745.98609000008</v>
      </c>
      <c r="F52" s="108">
        <v>102314.65800999993</v>
      </c>
      <c r="G52" s="110">
        <f t="shared" si="3"/>
        <v>0.21528767282016864</v>
      </c>
      <c r="H52" s="92">
        <f t="shared" si="4"/>
        <v>-0.2233944953730479</v>
      </c>
      <c r="I52" s="193">
        <f t="shared" si="8"/>
        <v>-29431.328080000152</v>
      </c>
      <c r="J52" s="89" t="s">
        <v>18</v>
      </c>
      <c r="K52" s="103"/>
      <c r="L52" s="88">
        <v>136.96280000000002</v>
      </c>
      <c r="M52" s="108">
        <v>26.826599999999996</v>
      </c>
      <c r="N52" s="110">
        <f t="shared" si="5"/>
        <v>7.0702603681541754E-6</v>
      </c>
      <c r="O52" s="92">
        <f t="shared" si="6"/>
        <v>-0.80413221692313541</v>
      </c>
      <c r="P52" s="195">
        <f t="shared" si="7"/>
        <v>-110.13620000000002</v>
      </c>
    </row>
    <row r="53" spans="2:16" x14ac:dyDescent="0.25">
      <c r="B53" s="22"/>
      <c r="C53" s="164" t="s">
        <v>73</v>
      </c>
      <c r="D53" s="165"/>
      <c r="E53" s="166">
        <v>64146.134500000153</v>
      </c>
      <c r="F53" s="167">
        <v>45222.175099999949</v>
      </c>
      <c r="G53" s="168">
        <f t="shared" si="3"/>
        <v>9.5155249760924973E-2</v>
      </c>
      <c r="H53" s="169">
        <f t="shared" si="4"/>
        <v>-0.29501324666726658</v>
      </c>
      <c r="I53" s="193">
        <f t="shared" si="8"/>
        <v>-18923.959400000203</v>
      </c>
      <c r="J53" s="164" t="s">
        <v>114</v>
      </c>
      <c r="K53" s="165"/>
      <c r="L53" s="166">
        <v>35.7102</v>
      </c>
      <c r="M53" s="167">
        <v>25.802999999999997</v>
      </c>
      <c r="N53" s="168">
        <f t="shared" ref="N53:N58" si="9">+M53/M$59</f>
        <v>6.8004863933365461E-6</v>
      </c>
      <c r="O53" s="169">
        <f t="shared" ref="O53:O58" si="10">IFERROR(M53/L53-1," - ")</f>
        <v>-0.27743333837391004</v>
      </c>
      <c r="P53" s="195">
        <f t="shared" si="7"/>
        <v>-9.9072000000000031</v>
      </c>
    </row>
    <row r="54" spans="2:16" x14ac:dyDescent="0.25">
      <c r="B54" s="22"/>
      <c r="C54" s="164" t="s">
        <v>66</v>
      </c>
      <c r="D54" s="192"/>
      <c r="E54" s="166">
        <v>39297.887599999995</v>
      </c>
      <c r="F54" s="167">
        <v>29236.352999999996</v>
      </c>
      <c r="G54" s="168">
        <f t="shared" si="3"/>
        <v>6.1518325150476248E-2</v>
      </c>
      <c r="H54" s="169">
        <f t="shared" si="4"/>
        <v>-0.25603245401923336</v>
      </c>
      <c r="I54" s="193">
        <f t="shared" si="8"/>
        <v>-10061.534599999999</v>
      </c>
      <c r="J54" s="164" t="s">
        <v>115</v>
      </c>
      <c r="K54" s="192"/>
      <c r="L54" s="166">
        <v>48.552600000000012</v>
      </c>
      <c r="M54" s="167">
        <v>0.68200000000000005</v>
      </c>
      <c r="N54" s="168">
        <f t="shared" si="9"/>
        <v>1.7974389490584526E-7</v>
      </c>
      <c r="O54" s="169">
        <f t="shared" si="10"/>
        <v>-0.98595337839786135</v>
      </c>
      <c r="P54" s="195">
        <f t="shared" si="7"/>
        <v>-47.87060000000001</v>
      </c>
    </row>
    <row r="55" spans="2:16" x14ac:dyDescent="0.25">
      <c r="B55" s="22"/>
      <c r="C55" s="89" t="s">
        <v>10</v>
      </c>
      <c r="D55" s="103"/>
      <c r="E55" s="88">
        <v>163759.35072000007</v>
      </c>
      <c r="F55" s="108">
        <v>137068.41568999985</v>
      </c>
      <c r="G55" s="110">
        <f t="shared" si="3"/>
        <v>0.28841556825771164</v>
      </c>
      <c r="H55" s="92">
        <f t="shared" ref="H55:H59" si="11">IFERROR(F55/E55-1," - ")</f>
        <v>-0.16298876926812611</v>
      </c>
      <c r="I55" s="193">
        <f t="shared" si="8"/>
        <v>-26690.935030000226</v>
      </c>
      <c r="J55" s="164" t="s">
        <v>116</v>
      </c>
      <c r="K55" s="165"/>
      <c r="L55" s="166">
        <v>0</v>
      </c>
      <c r="M55" s="167">
        <v>0.34160000000000001</v>
      </c>
      <c r="N55" s="168">
        <f t="shared" si="9"/>
        <v>9.0030079911784078E-8</v>
      </c>
      <c r="O55" s="169" t="str">
        <f t="shared" si="10"/>
        <v xml:space="preserve"> - </v>
      </c>
      <c r="P55" s="195">
        <f t="shared" si="7"/>
        <v>0.34160000000000001</v>
      </c>
    </row>
    <row r="56" spans="2:16" x14ac:dyDescent="0.25">
      <c r="B56" s="22"/>
      <c r="C56" s="164" t="s">
        <v>125</v>
      </c>
      <c r="D56" s="165"/>
      <c r="E56" s="166">
        <v>65759.651650000073</v>
      </c>
      <c r="F56" s="167">
        <v>62631.786549999808</v>
      </c>
      <c r="G56" s="168">
        <f t="shared" si="3"/>
        <v>0.13178807253210117</v>
      </c>
      <c r="H56" s="169">
        <f t="shared" si="11"/>
        <v>-4.7565110542982292E-2</v>
      </c>
      <c r="I56" s="193">
        <f t="shared" si="8"/>
        <v>-3127.8651000002646</v>
      </c>
      <c r="J56" s="164" t="s">
        <v>117</v>
      </c>
      <c r="K56" s="165"/>
      <c r="L56" s="166">
        <v>52.699999999999996</v>
      </c>
      <c r="M56" s="167">
        <v>0</v>
      </c>
      <c r="N56" s="168">
        <f t="shared" si="9"/>
        <v>0</v>
      </c>
      <c r="O56" s="169">
        <f t="shared" si="10"/>
        <v>-1</v>
      </c>
      <c r="P56" s="195">
        <f t="shared" si="7"/>
        <v>-52.699999999999996</v>
      </c>
    </row>
    <row r="57" spans="2:16" x14ac:dyDescent="0.25">
      <c r="B57" s="22"/>
      <c r="C57" s="164" t="s">
        <v>126</v>
      </c>
      <c r="D57" s="165"/>
      <c r="E57" s="166">
        <v>49113.581209999938</v>
      </c>
      <c r="F57" s="167">
        <v>33273.515900000006</v>
      </c>
      <c r="G57" s="168">
        <f t="shared" si="3"/>
        <v>7.0013211635382225E-2</v>
      </c>
      <c r="H57" s="169">
        <f t="shared" si="11"/>
        <v>-0.32251904503300122</v>
      </c>
      <c r="I57" s="193">
        <f t="shared" si="8"/>
        <v>-15840.065309999933</v>
      </c>
      <c r="J57" s="89"/>
      <c r="K57" s="103"/>
      <c r="L57" s="88">
        <v>0</v>
      </c>
      <c r="M57" s="108">
        <v>0</v>
      </c>
      <c r="N57" s="110">
        <f t="shared" si="9"/>
        <v>0</v>
      </c>
      <c r="O57" s="92" t="str">
        <f t="shared" si="10"/>
        <v xml:space="preserve"> - </v>
      </c>
      <c r="P57" s="195">
        <f t="shared" si="7"/>
        <v>0</v>
      </c>
    </row>
    <row r="58" spans="2:16" x14ac:dyDescent="0.25">
      <c r="B58" s="22"/>
      <c r="C58" s="158" t="s">
        <v>127</v>
      </c>
      <c r="D58" s="159"/>
      <c r="E58" s="160">
        <v>8372.5364000000009</v>
      </c>
      <c r="F58" s="161">
        <v>6536.0892000000003</v>
      </c>
      <c r="G58" s="162">
        <f t="shared" si="3"/>
        <v>1.3753058071850352E-2</v>
      </c>
      <c r="H58" s="163">
        <f t="shared" si="11"/>
        <v>-0.21934179945756949</v>
      </c>
      <c r="I58" s="193">
        <f t="shared" si="8"/>
        <v>-1836.4472000000005</v>
      </c>
      <c r="J58" s="93"/>
      <c r="K58" s="104"/>
      <c r="L58" s="96">
        <v>0</v>
      </c>
      <c r="M58" s="111">
        <v>0</v>
      </c>
      <c r="N58" s="112">
        <f t="shared" si="9"/>
        <v>0</v>
      </c>
      <c r="O58" s="97" t="str">
        <f t="shared" si="10"/>
        <v xml:space="preserve"> - </v>
      </c>
      <c r="P58" s="195">
        <f t="shared" si="7"/>
        <v>0</v>
      </c>
    </row>
    <row r="59" spans="2:16" x14ac:dyDescent="0.25">
      <c r="B59" s="22"/>
      <c r="C59" s="100" t="s">
        <v>2</v>
      </c>
      <c r="D59" s="101"/>
      <c r="E59" s="87">
        <v>512625.59302000032</v>
      </c>
      <c r="F59" s="87">
        <v>475246.24456999963</v>
      </c>
      <c r="G59" s="74">
        <f t="shared" si="3"/>
        <v>1</v>
      </c>
      <c r="H59" s="102">
        <f t="shared" si="11"/>
        <v>-7.2917444932450559E-2</v>
      </c>
      <c r="I59" s="193">
        <f t="shared" si="8"/>
        <v>-37379.348450000689</v>
      </c>
      <c r="J59" s="100" t="s">
        <v>13</v>
      </c>
      <c r="K59" s="101"/>
      <c r="L59" s="87">
        <v>2424718.0113000008</v>
      </c>
      <c r="M59" s="87">
        <v>3794287.4240999962</v>
      </c>
      <c r="N59" s="74">
        <f t="shared" si="5"/>
        <v>1</v>
      </c>
      <c r="O59" s="102">
        <f t="shared" si="6"/>
        <v>0.56483657333237991</v>
      </c>
      <c r="P59" s="195">
        <f t="shared" si="7"/>
        <v>1369569.4127999954</v>
      </c>
    </row>
    <row r="60" spans="2:16" x14ac:dyDescent="0.25">
      <c r="B60" s="22"/>
      <c r="C60" s="82" t="s">
        <v>25</v>
      </c>
      <c r="D60" s="8"/>
      <c r="E60" s="33"/>
      <c r="F60" s="8"/>
      <c r="G60" s="8"/>
      <c r="H60" s="8"/>
      <c r="I60" s="8"/>
      <c r="J60" s="82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2"/>
      <c r="D61" s="8"/>
      <c r="E61" s="33"/>
      <c r="F61" s="8"/>
      <c r="G61" s="8"/>
      <c r="H61" s="8"/>
      <c r="I61" s="8"/>
      <c r="J61" s="82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ht="15" customHeight="1" x14ac:dyDescent="0.25">
      <c r="B66" s="22"/>
      <c r="C66" s="249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Bolivia en primer lugar con exportaciones de US$ 127.2 millones, seguido de Estados Unidos por US$ 116.9 millones y China por US$ 33.0 millones, como los principales. En tanto los principales destinos para las exportaciones Tradicionales son: China con exportaciones por US$ 1,407.0 millones, seguido deEstados Unidos por US$ 599.2 millones y Japón por US$ 490.0 millones.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"/>
    </row>
    <row r="67" spans="2:16" x14ac:dyDescent="0.25">
      <c r="B67" s="22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5"/>
    </row>
    <row r="68" spans="2:16" x14ac:dyDescent="0.25">
      <c r="B68" s="22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"/>
    </row>
    <row r="69" spans="2:16" x14ac:dyDescent="0.25">
      <c r="B69" s="22"/>
      <c r="C69" s="252" t="s">
        <v>31</v>
      </c>
      <c r="D69" s="252"/>
      <c r="E69" s="252"/>
      <c r="F69" s="252"/>
      <c r="G69" s="252"/>
      <c r="H69" s="252"/>
      <c r="I69" s="117"/>
      <c r="J69" s="252" t="s">
        <v>32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23</v>
      </c>
      <c r="D70" s="253"/>
      <c r="E70" s="253"/>
      <c r="F70" s="253"/>
      <c r="G70" s="253"/>
      <c r="H70" s="253"/>
      <c r="I70" s="8"/>
      <c r="J70" s="253" t="s">
        <v>23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40</v>
      </c>
      <c r="D71" s="251"/>
      <c r="E71" s="77">
        <v>2015</v>
      </c>
      <c r="F71" s="78">
        <v>2016</v>
      </c>
      <c r="G71" s="78" t="s">
        <v>19</v>
      </c>
      <c r="H71" s="78" t="s">
        <v>20</v>
      </c>
      <c r="I71" s="8"/>
      <c r="J71" s="250" t="s">
        <v>11</v>
      </c>
      <c r="K71" s="251"/>
      <c r="L71" s="77">
        <v>2015</v>
      </c>
      <c r="M71" s="78">
        <v>2016</v>
      </c>
      <c r="N71" s="78" t="s">
        <v>19</v>
      </c>
      <c r="O71" s="78" t="s">
        <v>20</v>
      </c>
      <c r="P71" s="25"/>
    </row>
    <row r="72" spans="2:16" x14ac:dyDescent="0.25">
      <c r="B72" s="22"/>
      <c r="C72" s="118" t="s">
        <v>75</v>
      </c>
      <c r="D72" s="119"/>
      <c r="E72" s="122">
        <v>152.6864017399993</v>
      </c>
      <c r="F72" s="120">
        <v>127.1573710400022</v>
      </c>
      <c r="G72" s="123">
        <f t="shared" ref="G72:G81" si="12">+F72/F$90</f>
        <v>0.26756115998872626</v>
      </c>
      <c r="H72" s="124">
        <f>IFERROR(F72/E72-1," - ")</f>
        <v>-0.16719911144064403</v>
      </c>
      <c r="I72" s="3"/>
      <c r="J72" s="198" t="s">
        <v>37</v>
      </c>
      <c r="K72" s="204"/>
      <c r="L72" s="122">
        <v>881.01321400000108</v>
      </c>
      <c r="M72" s="199">
        <v>1406.9550377999994</v>
      </c>
      <c r="N72" s="123">
        <f t="shared" ref="N72:N83" si="13">+M72/M$90</f>
        <v>0.37080880750454553</v>
      </c>
      <c r="O72" s="124">
        <f>IFERROR(M72/L72-1," - ")</f>
        <v>0.59697381996361032</v>
      </c>
      <c r="P72" s="150"/>
    </row>
    <row r="73" spans="2:16" x14ac:dyDescent="0.25">
      <c r="B73" s="22"/>
      <c r="C73" s="172" t="s">
        <v>35</v>
      </c>
      <c r="D73" s="206"/>
      <c r="E73" s="108">
        <v>117.20086630999967</v>
      </c>
      <c r="F73" s="173">
        <v>116.93650746000026</v>
      </c>
      <c r="G73" s="113">
        <f t="shared" si="12"/>
        <v>0.24605469053921603</v>
      </c>
      <c r="H73" s="110">
        <f t="shared" ref="H73:H90" si="14">IFERROR(F73/E73-1," - ")</f>
        <v>-2.2556049142177237E-3</v>
      </c>
      <c r="I73" s="3"/>
      <c r="J73" s="172" t="s">
        <v>35</v>
      </c>
      <c r="K73" s="206"/>
      <c r="L73" s="108">
        <v>130.99758990000001</v>
      </c>
      <c r="M73" s="173">
        <v>599.22846410000011</v>
      </c>
      <c r="N73" s="113">
        <f t="shared" si="13"/>
        <v>0.15792913506542866</v>
      </c>
      <c r="O73" s="110">
        <f t="shared" ref="O73:O83" si="15">IFERROR(M73/L73-1," - ")</f>
        <v>3.5743472422464784</v>
      </c>
      <c r="P73" s="150"/>
    </row>
    <row r="74" spans="2:16" x14ac:dyDescent="0.25">
      <c r="B74" s="22"/>
      <c r="C74" s="202" t="s">
        <v>37</v>
      </c>
      <c r="D74" s="205"/>
      <c r="E74" s="108">
        <v>32.803984800000016</v>
      </c>
      <c r="F74" s="203">
        <v>33.016355300000001</v>
      </c>
      <c r="G74" s="113">
        <f t="shared" si="12"/>
        <v>6.9472137166856754E-2</v>
      </c>
      <c r="H74" s="110">
        <f t="shared" si="14"/>
        <v>6.4739238630540097E-3</v>
      </c>
      <c r="I74" s="3"/>
      <c r="J74" s="201" t="s">
        <v>36</v>
      </c>
      <c r="K74" s="207"/>
      <c r="L74" s="108">
        <v>358.69030710000004</v>
      </c>
      <c r="M74" s="200">
        <v>490.00595129999999</v>
      </c>
      <c r="N74" s="113">
        <f t="shared" si="13"/>
        <v>0.12914309099443452</v>
      </c>
      <c r="O74" s="110">
        <f t="shared" si="15"/>
        <v>0.36609755435457081</v>
      </c>
      <c r="P74" s="150"/>
    </row>
    <row r="75" spans="2:16" x14ac:dyDescent="0.25">
      <c r="B75" s="22"/>
      <c r="C75" s="89" t="s">
        <v>77</v>
      </c>
      <c r="D75" s="90"/>
      <c r="E75" s="108">
        <v>17.78662564999998</v>
      </c>
      <c r="F75" s="88">
        <v>23.432726539999933</v>
      </c>
      <c r="G75" s="113">
        <f t="shared" si="12"/>
        <v>4.9306520286335781E-2</v>
      </c>
      <c r="H75" s="110">
        <f t="shared" si="14"/>
        <v>0.31743518985007468</v>
      </c>
      <c r="I75" s="3"/>
      <c r="J75" s="89" t="s">
        <v>34</v>
      </c>
      <c r="K75" s="90"/>
      <c r="L75" s="108">
        <v>547.27827620000016</v>
      </c>
      <c r="M75" s="88">
        <v>300.4136133999998</v>
      </c>
      <c r="N75" s="113">
        <f t="shared" si="13"/>
        <v>7.9175247787001829E-2</v>
      </c>
      <c r="O75" s="110">
        <f t="shared" si="15"/>
        <v>-0.45107703619097217</v>
      </c>
      <c r="P75" s="150"/>
    </row>
    <row r="76" spans="2:16" x14ac:dyDescent="0.25">
      <c r="B76" s="22"/>
      <c r="C76" s="89" t="s">
        <v>43</v>
      </c>
      <c r="D76" s="90"/>
      <c r="E76" s="108">
        <v>12.908611120000021</v>
      </c>
      <c r="F76" s="88">
        <v>19.977781529999998</v>
      </c>
      <c r="G76" s="113">
        <f t="shared" si="12"/>
        <v>4.2036716837174852E-2</v>
      </c>
      <c r="H76" s="110">
        <f t="shared" si="14"/>
        <v>0.54763214603678945</v>
      </c>
      <c r="I76" s="3"/>
      <c r="J76" s="89" t="s">
        <v>42</v>
      </c>
      <c r="K76" s="90"/>
      <c r="L76" s="108">
        <v>202.50776459999992</v>
      </c>
      <c r="M76" s="88">
        <v>269.3756822000002</v>
      </c>
      <c r="N76" s="113">
        <f t="shared" si="13"/>
        <v>7.0995072908296139E-2</v>
      </c>
      <c r="O76" s="110">
        <f t="shared" si="15"/>
        <v>0.33019927770216628</v>
      </c>
      <c r="P76" s="150"/>
    </row>
    <row r="77" spans="2:16" x14ac:dyDescent="0.25">
      <c r="B77" s="22"/>
      <c r="C77" s="89" t="s">
        <v>74</v>
      </c>
      <c r="D77" s="90"/>
      <c r="E77" s="108">
        <v>32.536050399999986</v>
      </c>
      <c r="F77" s="88">
        <v>18.904653660000022</v>
      </c>
      <c r="G77" s="113">
        <f t="shared" si="12"/>
        <v>3.9778669699482003E-2</v>
      </c>
      <c r="H77" s="110">
        <f t="shared" si="14"/>
        <v>-0.4189628603476705</v>
      </c>
      <c r="I77" s="3"/>
      <c r="J77" s="89" t="s">
        <v>89</v>
      </c>
      <c r="K77" s="90"/>
      <c r="L77" s="108">
        <v>52.838614</v>
      </c>
      <c r="M77" s="88">
        <v>163.21836800000005</v>
      </c>
      <c r="N77" s="113">
        <f t="shared" si="13"/>
        <v>4.3016874580125347E-2</v>
      </c>
      <c r="O77" s="110">
        <f t="shared" si="15"/>
        <v>2.0889979059632422</v>
      </c>
      <c r="P77" s="25"/>
    </row>
    <row r="78" spans="2:16" x14ac:dyDescent="0.25">
      <c r="B78" s="22"/>
      <c r="C78" s="89" t="s">
        <v>38</v>
      </c>
      <c r="D78" s="90"/>
      <c r="E78" s="108">
        <v>13.03394776</v>
      </c>
      <c r="F78" s="88">
        <v>13.375774199999993</v>
      </c>
      <c r="G78" s="113">
        <f t="shared" si="12"/>
        <v>2.8144948510876459E-2</v>
      </c>
      <c r="H78" s="110">
        <f t="shared" si="14"/>
        <v>2.6225856225158939E-2</v>
      </c>
      <c r="I78" s="3"/>
      <c r="J78" s="89" t="s">
        <v>85</v>
      </c>
      <c r="K78" s="90"/>
      <c r="L78" s="108">
        <v>62.2610697</v>
      </c>
      <c r="M78" s="88">
        <v>117.88223480000001</v>
      </c>
      <c r="N78" s="113">
        <f t="shared" si="13"/>
        <v>3.1068349547622522E-2</v>
      </c>
      <c r="O78" s="110">
        <f t="shared" si="15"/>
        <v>0.89335383037917837</v>
      </c>
      <c r="P78" s="25"/>
    </row>
    <row r="79" spans="2:16" x14ac:dyDescent="0.25">
      <c r="B79" s="22"/>
      <c r="C79" s="89" t="s">
        <v>185</v>
      </c>
      <c r="D79" s="90"/>
      <c r="E79" s="108">
        <v>16.145392559999987</v>
      </c>
      <c r="F79" s="88">
        <v>12.916458500000001</v>
      </c>
      <c r="G79" s="113">
        <f t="shared" si="12"/>
        <v>2.7178468624670174E-2</v>
      </c>
      <c r="H79" s="110">
        <f t="shared" si="14"/>
        <v>-0.19999105305123588</v>
      </c>
      <c r="I79" s="3"/>
      <c r="J79" s="89" t="s">
        <v>83</v>
      </c>
      <c r="K79" s="90"/>
      <c r="L79" s="108">
        <v>26.933726999999998</v>
      </c>
      <c r="M79" s="88">
        <v>94.759710999999996</v>
      </c>
      <c r="N79" s="113">
        <f t="shared" si="13"/>
        <v>2.4974312960511422E-2</v>
      </c>
      <c r="O79" s="110">
        <f t="shared" si="15"/>
        <v>2.5182546774904195</v>
      </c>
      <c r="P79" s="25"/>
    </row>
    <row r="80" spans="2:16" x14ac:dyDescent="0.25">
      <c r="B80" s="22"/>
      <c r="C80" s="89" t="s">
        <v>33</v>
      </c>
      <c r="D80" s="90"/>
      <c r="E80" s="108">
        <v>5.7661711000000047</v>
      </c>
      <c r="F80" s="88">
        <v>11.861945199999981</v>
      </c>
      <c r="G80" s="113">
        <f t="shared" si="12"/>
        <v>2.4959589770350475E-2</v>
      </c>
      <c r="H80" s="110">
        <f t="shared" si="14"/>
        <v>1.0571615018499836</v>
      </c>
      <c r="I80" s="3"/>
      <c r="J80" s="89" t="s">
        <v>43</v>
      </c>
      <c r="K80" s="90"/>
      <c r="L80" s="108">
        <v>39.122161800000001</v>
      </c>
      <c r="M80" s="88">
        <v>82.878950000000003</v>
      </c>
      <c r="N80" s="113">
        <f t="shared" si="13"/>
        <v>2.1843089360398939E-2</v>
      </c>
      <c r="O80" s="110">
        <f t="shared" si="15"/>
        <v>1.118465498499114</v>
      </c>
      <c r="P80" s="25"/>
    </row>
    <row r="81" spans="2:16" x14ac:dyDescent="0.25">
      <c r="B81" s="22"/>
      <c r="C81" s="89" t="s">
        <v>85</v>
      </c>
      <c r="D81" s="90"/>
      <c r="E81" s="108">
        <v>10.940960799999997</v>
      </c>
      <c r="F81" s="88">
        <v>8.0918219999999952</v>
      </c>
      <c r="G81" s="113">
        <f t="shared" si="12"/>
        <v>1.7026596751997903E-2</v>
      </c>
      <c r="H81" s="110">
        <f t="shared" si="14"/>
        <v>-0.26041029230266532</v>
      </c>
      <c r="I81" s="3"/>
      <c r="J81" s="89" t="s">
        <v>91</v>
      </c>
      <c r="K81" s="90"/>
      <c r="L81" s="108"/>
      <c r="M81" s="88">
        <v>68.31083000000001</v>
      </c>
      <c r="N81" s="113">
        <f t="shared" si="13"/>
        <v>1.8003601203598993E-2</v>
      </c>
      <c r="O81" s="110" t="str">
        <f t="shared" si="15"/>
        <v xml:space="preserve"> - </v>
      </c>
      <c r="P81" s="25"/>
    </row>
    <row r="82" spans="2:16" x14ac:dyDescent="0.25">
      <c r="B82" s="22"/>
      <c r="C82" s="89" t="s">
        <v>44</v>
      </c>
      <c r="D82" s="90"/>
      <c r="E82" s="108">
        <v>7.1977753999999976</v>
      </c>
      <c r="F82" s="88">
        <v>7.0685014000000006</v>
      </c>
      <c r="G82" s="113">
        <f t="shared" ref="G82:G88" si="16">+F82/F$90</f>
        <v>1.4873352747840067E-2</v>
      </c>
      <c r="H82" s="110">
        <f t="shared" ref="H82:H88" si="17">IFERROR(F82/E82-1," - ")</f>
        <v>-1.796027144720258E-2</v>
      </c>
      <c r="I82" s="3"/>
      <c r="J82" s="89" t="s">
        <v>97</v>
      </c>
      <c r="K82" s="90"/>
      <c r="L82" s="108"/>
      <c r="M82" s="88">
        <v>53.189159599999989</v>
      </c>
      <c r="N82" s="113">
        <f t="shared" si="13"/>
        <v>1.4018222554066151E-2</v>
      </c>
      <c r="O82" s="110" t="str">
        <f t="shared" si="15"/>
        <v xml:space="preserve"> - </v>
      </c>
      <c r="P82" s="25"/>
    </row>
    <row r="83" spans="2:16" x14ac:dyDescent="0.25">
      <c r="B83" s="22"/>
      <c r="C83" s="89" t="s">
        <v>39</v>
      </c>
      <c r="D83" s="90"/>
      <c r="E83" s="108">
        <v>1.1882373799999992</v>
      </c>
      <c r="F83" s="88">
        <v>6.7907627999999995</v>
      </c>
      <c r="G83" s="113">
        <f t="shared" si="16"/>
        <v>1.4288942568690741E-2</v>
      </c>
      <c r="H83" s="110">
        <f t="shared" si="17"/>
        <v>4.7149883636887466</v>
      </c>
      <c r="I83" s="3"/>
      <c r="J83" s="89" t="s">
        <v>87</v>
      </c>
      <c r="K83" s="90"/>
      <c r="L83" s="108">
        <v>41.165127600000005</v>
      </c>
      <c r="M83" s="88">
        <v>50.635133300000007</v>
      </c>
      <c r="N83" s="113">
        <f t="shared" si="13"/>
        <v>1.3345098380802509E-2</v>
      </c>
      <c r="O83" s="110">
        <f t="shared" si="15"/>
        <v>0.23004922496584213</v>
      </c>
      <c r="P83" s="25"/>
    </row>
    <row r="84" spans="2:16" x14ac:dyDescent="0.25">
      <c r="B84" s="22"/>
      <c r="C84" s="89" t="s">
        <v>93</v>
      </c>
      <c r="D84" s="90"/>
      <c r="E84" s="108">
        <v>0.19167249999999997</v>
      </c>
      <c r="F84" s="88">
        <v>6.5202328099999969</v>
      </c>
      <c r="G84" s="113">
        <f t="shared" si="16"/>
        <v>1.3719700555080941E-2</v>
      </c>
      <c r="H84" s="110">
        <f t="shared" si="17"/>
        <v>33.017570647849837</v>
      </c>
      <c r="I84" s="3"/>
      <c r="J84" s="89" t="s">
        <v>38</v>
      </c>
      <c r="K84" s="90"/>
      <c r="L84" s="108">
        <v>31.016360500000001</v>
      </c>
      <c r="M84" s="88">
        <v>45.047021699999995</v>
      </c>
      <c r="N84" s="113">
        <f t="shared" ref="N84:N88" si="18">+M84/M$90</f>
        <v>1.187232850335254E-2</v>
      </c>
      <c r="O84" s="110">
        <f t="shared" ref="O84:O88" si="19">IFERROR(M84/L84-1," - ")</f>
        <v>0.45236323584773896</v>
      </c>
      <c r="P84" s="25"/>
    </row>
    <row r="85" spans="2:16" x14ac:dyDescent="0.25">
      <c r="B85" s="22"/>
      <c r="C85" s="89" t="s">
        <v>83</v>
      </c>
      <c r="D85" s="90"/>
      <c r="E85" s="108">
        <v>10.255716200000009</v>
      </c>
      <c r="F85" s="88">
        <v>6.4651802000000052</v>
      </c>
      <c r="G85" s="113">
        <f t="shared" si="16"/>
        <v>1.360386031655186E-2</v>
      </c>
      <c r="H85" s="110">
        <f t="shared" si="17"/>
        <v>-0.36960227117049127</v>
      </c>
      <c r="I85" s="3"/>
      <c r="J85" s="89" t="s">
        <v>84</v>
      </c>
      <c r="K85" s="90"/>
      <c r="L85" s="108">
        <v>10.126188400000002</v>
      </c>
      <c r="M85" s="88">
        <v>15.3449302</v>
      </c>
      <c r="N85" s="113">
        <f t="shared" si="18"/>
        <v>4.0442196913412195E-3</v>
      </c>
      <c r="O85" s="110">
        <f t="shared" si="19"/>
        <v>0.51537079835488719</v>
      </c>
      <c r="P85" s="25"/>
    </row>
    <row r="86" spans="2:16" x14ac:dyDescent="0.25">
      <c r="B86" s="22"/>
      <c r="C86" s="89" t="s">
        <v>84</v>
      </c>
      <c r="D86" s="90"/>
      <c r="E86" s="108">
        <v>4.3479989000000003</v>
      </c>
      <c r="F86" s="88">
        <v>6.3928537999999984</v>
      </c>
      <c r="G86" s="113">
        <f t="shared" si="16"/>
        <v>1.3451673028284296E-2</v>
      </c>
      <c r="H86" s="110">
        <f t="shared" si="17"/>
        <v>0.47029793406801401</v>
      </c>
      <c r="I86" s="3"/>
      <c r="J86" s="89" t="s">
        <v>77</v>
      </c>
      <c r="K86" s="90"/>
      <c r="L86" s="108">
        <v>17.806947100000002</v>
      </c>
      <c r="M86" s="88">
        <v>13.439962299999999</v>
      </c>
      <c r="N86" s="113">
        <f t="shared" si="18"/>
        <v>3.5421575384255331E-3</v>
      </c>
      <c r="O86" s="110">
        <f t="shared" si="19"/>
        <v>-0.24524051065440644</v>
      </c>
      <c r="P86" s="25"/>
    </row>
    <row r="87" spans="2:16" x14ac:dyDescent="0.25">
      <c r="B87" s="22"/>
      <c r="C87" s="89" t="s">
        <v>82</v>
      </c>
      <c r="D87" s="98"/>
      <c r="E87" s="108">
        <v>9.5901799000000114</v>
      </c>
      <c r="F87" s="88">
        <v>5.9954233999999866</v>
      </c>
      <c r="G87" s="113">
        <f t="shared" si="16"/>
        <v>1.2615410545275471E-2</v>
      </c>
      <c r="H87" s="110">
        <f t="shared" si="17"/>
        <v>-0.37483723324105944</v>
      </c>
      <c r="I87" s="3"/>
      <c r="J87" s="89" t="s">
        <v>88</v>
      </c>
      <c r="K87" s="98"/>
      <c r="L87" s="108"/>
      <c r="M87" s="88">
        <v>8.6454369999999994</v>
      </c>
      <c r="N87" s="113">
        <f t="shared" si="18"/>
        <v>2.2785406059162103E-3</v>
      </c>
      <c r="O87" s="110" t="str">
        <f t="shared" si="19"/>
        <v xml:space="preserve"> - </v>
      </c>
      <c r="P87" s="25"/>
    </row>
    <row r="88" spans="2:16" x14ac:dyDescent="0.25">
      <c r="B88" s="22"/>
      <c r="C88" s="89" t="s">
        <v>34</v>
      </c>
      <c r="D88" s="90"/>
      <c r="E88" s="108">
        <v>18.95321452000001</v>
      </c>
      <c r="F88" s="88">
        <v>5.6892508999999984</v>
      </c>
      <c r="G88" s="113">
        <f t="shared" si="16"/>
        <v>1.1971170509588715E-2</v>
      </c>
      <c r="H88" s="110">
        <f t="shared" si="17"/>
        <v>-0.69982659701358174</v>
      </c>
      <c r="I88" s="3"/>
      <c r="J88" s="89" t="s">
        <v>92</v>
      </c>
      <c r="K88" s="90"/>
      <c r="L88" s="108">
        <v>15.109912999999999</v>
      </c>
      <c r="M88" s="88">
        <v>7.0625</v>
      </c>
      <c r="N88" s="113">
        <f t="shared" si="18"/>
        <v>1.8613510258976194E-3</v>
      </c>
      <c r="O88" s="110">
        <f t="shared" si="19"/>
        <v>-0.53259161717211745</v>
      </c>
      <c r="P88" s="25"/>
    </row>
    <row r="89" spans="2:16" x14ac:dyDescent="0.25">
      <c r="B89" s="22"/>
      <c r="C89" s="93" t="s">
        <v>41</v>
      </c>
      <c r="D89" s="94"/>
      <c r="E89" s="111">
        <f>+E90-SUM(E72:E88)</f>
        <v>49.092192960001057</v>
      </c>
      <c r="F89" s="96">
        <f>+F90-SUM(F72:F88)</f>
        <v>44.652399259997708</v>
      </c>
      <c r="G89" s="114">
        <f>+F89/F$90</f>
        <v>9.3956391553001409E-2</v>
      </c>
      <c r="H89" s="112">
        <f t="shared" si="14"/>
        <v>-9.0437876825359309E-2</v>
      </c>
      <c r="I89" s="3"/>
      <c r="J89" s="93" t="s">
        <v>41</v>
      </c>
      <c r="K89" s="94"/>
      <c r="L89" s="111">
        <f>+L90-SUM(L72:L88)</f>
        <v>7.8507390999993731</v>
      </c>
      <c r="M89" s="96">
        <f>+M90-SUM(M72:M88)</f>
        <v>7.8940133000000969</v>
      </c>
      <c r="N89" s="114">
        <f>+M89/M$90</f>
        <v>2.0804997882342842E-3</v>
      </c>
      <c r="O89" s="112">
        <f t="shared" ref="O89" si="20">IFERROR(M89/L89-1," - ")</f>
        <v>5.5121179610626569E-3</v>
      </c>
      <c r="P89" s="25"/>
    </row>
    <row r="90" spans="2:16" x14ac:dyDescent="0.25">
      <c r="B90" s="22"/>
      <c r="C90" s="100" t="s">
        <v>2</v>
      </c>
      <c r="D90" s="101"/>
      <c r="E90" s="87">
        <f>+H12</f>
        <v>512.62599999999998</v>
      </c>
      <c r="F90" s="87">
        <f>+I12</f>
        <v>475.24599999999998</v>
      </c>
      <c r="G90" s="74">
        <f>+F90/F$90</f>
        <v>1</v>
      </c>
      <c r="H90" s="102">
        <f t="shared" si="14"/>
        <v>-7.2918658046997264E-2</v>
      </c>
      <c r="I90" s="8"/>
      <c r="J90" s="100" t="s">
        <v>13</v>
      </c>
      <c r="K90" s="101"/>
      <c r="L90" s="87">
        <f>+H22</f>
        <v>2424.7179999999998</v>
      </c>
      <c r="M90" s="87">
        <f>+I22</f>
        <v>3794.2869999999998</v>
      </c>
      <c r="N90" s="74">
        <f>+M90/M$90</f>
        <v>1</v>
      </c>
      <c r="O90" s="102">
        <f t="shared" ref="O90" si="21">IFERROR(M90/L90-1," - ")</f>
        <v>0.56483640571810834</v>
      </c>
      <c r="P90" s="25"/>
    </row>
    <row r="91" spans="2:16" x14ac:dyDescent="0.25">
      <c r="B91" s="22"/>
      <c r="C91" s="82" t="s">
        <v>25</v>
      </c>
      <c r="D91" s="8"/>
      <c r="E91" s="33"/>
      <c r="F91" s="8"/>
      <c r="G91" s="8"/>
      <c r="H91" s="8"/>
      <c r="I91" s="8"/>
      <c r="J91" s="82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31</v>
      </c>
      <c r="D98" s="252"/>
      <c r="E98" s="252"/>
      <c r="F98" s="252"/>
      <c r="G98" s="252"/>
      <c r="H98" s="252"/>
      <c r="I98" s="8"/>
      <c r="J98" s="252" t="s">
        <v>32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23</v>
      </c>
      <c r="D99" s="253"/>
      <c r="E99" s="253"/>
      <c r="F99" s="253"/>
      <c r="G99" s="253"/>
      <c r="H99" s="253"/>
      <c r="I99" s="8"/>
      <c r="J99" s="253" t="s">
        <v>23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46</v>
      </c>
      <c r="D100" s="251"/>
      <c r="E100" s="77">
        <v>2015</v>
      </c>
      <c r="F100" s="78">
        <v>2016</v>
      </c>
      <c r="G100" s="78" t="s">
        <v>19</v>
      </c>
      <c r="H100" s="78" t="s">
        <v>20</v>
      </c>
      <c r="I100" s="8"/>
      <c r="J100" s="250" t="s">
        <v>46</v>
      </c>
      <c r="K100" s="251"/>
      <c r="L100" s="77">
        <v>2015</v>
      </c>
      <c r="M100" s="78">
        <v>2016</v>
      </c>
      <c r="N100" s="78" t="s">
        <v>19</v>
      </c>
      <c r="O100" s="78" t="s">
        <v>20</v>
      </c>
      <c r="P100" s="25"/>
    </row>
    <row r="101" spans="2:16" x14ac:dyDescent="0.25">
      <c r="B101" s="22"/>
      <c r="C101" s="105" t="str">
        <f>+C72</f>
        <v>Bolivia</v>
      </c>
      <c r="D101" s="115"/>
      <c r="E101" s="107">
        <f t="shared" ref="E101:F101" si="22">+E72</f>
        <v>152.6864017399993</v>
      </c>
      <c r="F101" s="99">
        <f t="shared" si="22"/>
        <v>127.1573710400022</v>
      </c>
      <c r="G101" s="116">
        <f>+F101/F101</f>
        <v>1</v>
      </c>
      <c r="H101" s="109">
        <f>IFERROR(F101/E101-1," - ")</f>
        <v>-0.16719911144064403</v>
      </c>
      <c r="I101" s="8"/>
      <c r="J101" s="105" t="str">
        <f>+J72</f>
        <v>China</v>
      </c>
      <c r="K101" s="115"/>
      <c r="L101" s="107">
        <f t="shared" ref="L101:M101" si="23">+L72</f>
        <v>881.01321400000108</v>
      </c>
      <c r="M101" s="99">
        <f t="shared" si="23"/>
        <v>1406.9550377999994</v>
      </c>
      <c r="N101" s="116">
        <f>+M101/M101</f>
        <v>1</v>
      </c>
      <c r="O101" s="109">
        <f>IFERROR(M101/L101-1," - ")</f>
        <v>0.59697381996361032</v>
      </c>
      <c r="P101" s="25"/>
    </row>
    <row r="102" spans="2:16" x14ac:dyDescent="0.25">
      <c r="B102" s="22"/>
      <c r="C102" s="89" t="s">
        <v>73</v>
      </c>
      <c r="D102" s="90"/>
      <c r="E102" s="91">
        <v>61.573545599999292</v>
      </c>
      <c r="F102" s="88">
        <v>45.204951199999961</v>
      </c>
      <c r="G102" s="113">
        <f>+F102/F101</f>
        <v>0.35550397771104453</v>
      </c>
      <c r="H102" s="110">
        <f t="shared" ref="H102:H112" si="24">IFERROR(F102/E102-1," - ")</f>
        <v>-0.26583810044551859</v>
      </c>
      <c r="I102" s="8"/>
      <c r="J102" s="89" t="s">
        <v>56</v>
      </c>
      <c r="K102" s="90"/>
      <c r="L102" s="91">
        <v>838.61982720000015</v>
      </c>
      <c r="M102" s="88">
        <v>1350.5593621999999</v>
      </c>
      <c r="N102" s="113">
        <f>+M102/M101</f>
        <v>0.95991650473196122</v>
      </c>
      <c r="O102" s="110">
        <f t="shared" ref="O102:O112" si="25">IFERROR(M102/L102-1," - ")</f>
        <v>0.610454843059546</v>
      </c>
      <c r="P102" s="25"/>
    </row>
    <row r="103" spans="2:16" x14ac:dyDescent="0.25">
      <c r="B103" s="22"/>
      <c r="C103" s="89" t="s">
        <v>122</v>
      </c>
      <c r="D103" s="90"/>
      <c r="E103" s="91">
        <v>23.515281200000246</v>
      </c>
      <c r="F103" s="88">
        <v>23.65578429999983</v>
      </c>
      <c r="G103" s="113">
        <f>+F103/F101</f>
        <v>0.18603549370769862</v>
      </c>
      <c r="H103" s="110">
        <f t="shared" si="24"/>
        <v>5.9749700122482263E-3</v>
      </c>
      <c r="I103" s="8"/>
      <c r="J103" s="89" t="s">
        <v>63</v>
      </c>
      <c r="K103" s="90"/>
      <c r="L103" s="91">
        <v>37.773022000000012</v>
      </c>
      <c r="M103" s="88">
        <v>29.514067599999994</v>
      </c>
      <c r="N103" s="113">
        <f>+M103/M101</f>
        <v>2.0977264238770547E-2</v>
      </c>
      <c r="O103" s="110">
        <f t="shared" si="25"/>
        <v>-0.21864690624965133</v>
      </c>
      <c r="P103" s="25"/>
    </row>
    <row r="104" spans="2:16" x14ac:dyDescent="0.25">
      <c r="B104" s="22"/>
      <c r="C104" s="89" t="s">
        <v>199</v>
      </c>
      <c r="D104" s="90"/>
      <c r="E104" s="91">
        <v>5.3529624000000018</v>
      </c>
      <c r="F104" s="88">
        <v>4.8090024000000016</v>
      </c>
      <c r="G104" s="113">
        <f>+F104/F101</f>
        <v>3.7819297148626536E-2</v>
      </c>
      <c r="H104" s="110">
        <f t="shared" si="24"/>
        <v>-0.10161849819830604</v>
      </c>
      <c r="I104" s="8"/>
      <c r="J104" s="89" t="s">
        <v>62</v>
      </c>
      <c r="K104" s="90"/>
      <c r="L104" s="91">
        <v>0.87920609999999999</v>
      </c>
      <c r="M104" s="88">
        <v>19.134840000000001</v>
      </c>
      <c r="N104" s="113">
        <f>+M104/M101</f>
        <v>1.3600178744816466E-2</v>
      </c>
      <c r="O104" s="110">
        <f t="shared" si="25"/>
        <v>20.763770747268474</v>
      </c>
      <c r="P104" s="25"/>
    </row>
    <row r="105" spans="2:16" x14ac:dyDescent="0.25">
      <c r="B105" s="22"/>
      <c r="C105" s="105" t="str">
        <f>+C73</f>
        <v>Estados Unidos</v>
      </c>
      <c r="D105" s="115"/>
      <c r="E105" s="107">
        <f t="shared" ref="E105:F105" si="26">+E73</f>
        <v>117.20086630999967</v>
      </c>
      <c r="F105" s="99">
        <f t="shared" si="26"/>
        <v>116.93650746000026</v>
      </c>
      <c r="G105" s="116">
        <f>+F105/F105</f>
        <v>1</v>
      </c>
      <c r="H105" s="109">
        <f t="shared" si="24"/>
        <v>-2.2556049142177237E-3</v>
      </c>
      <c r="I105" s="8"/>
      <c r="J105" s="105" t="str">
        <f>+J73</f>
        <v>Estados Unidos</v>
      </c>
      <c r="K105" s="115"/>
      <c r="L105" s="107">
        <f t="shared" ref="L105:M105" si="27">+L73</f>
        <v>130.99758990000001</v>
      </c>
      <c r="M105" s="99">
        <f t="shared" si="27"/>
        <v>599.22846410000011</v>
      </c>
      <c r="N105" s="116">
        <f>+M105/M105</f>
        <v>1</v>
      </c>
      <c r="O105" s="109">
        <f t="shared" si="25"/>
        <v>3.5743472422464784</v>
      </c>
      <c r="P105" s="25"/>
    </row>
    <row r="106" spans="2:16" x14ac:dyDescent="0.25">
      <c r="B106" s="22"/>
      <c r="C106" s="85" t="s">
        <v>126</v>
      </c>
      <c r="D106" s="90"/>
      <c r="E106" s="91">
        <v>17.670079000000008</v>
      </c>
      <c r="F106" s="88">
        <v>15.752840699999997</v>
      </c>
      <c r="G106" s="113">
        <f>+F106/F105</f>
        <v>0.13471276885354622</v>
      </c>
      <c r="H106" s="110">
        <f t="shared" si="24"/>
        <v>-0.10850196538453571</v>
      </c>
      <c r="I106" s="8"/>
      <c r="J106" s="89" t="s">
        <v>60</v>
      </c>
      <c r="K106" s="90"/>
      <c r="L106" s="91">
        <v>51.367988699999998</v>
      </c>
      <c r="M106" s="88">
        <v>399.75498209999972</v>
      </c>
      <c r="N106" s="113">
        <f>+M106/M105</f>
        <v>0.66711614359041538</v>
      </c>
      <c r="O106" s="110">
        <f t="shared" si="25"/>
        <v>6.7821809305140217</v>
      </c>
      <c r="P106" s="25"/>
    </row>
    <row r="107" spans="2:16" x14ac:dyDescent="0.25">
      <c r="B107" s="22"/>
      <c r="C107" s="89" t="s">
        <v>123</v>
      </c>
      <c r="D107" s="90"/>
      <c r="E107" s="91">
        <v>3.6225051000000001</v>
      </c>
      <c r="F107" s="88">
        <v>8.3342966000000001</v>
      </c>
      <c r="G107" s="113">
        <f>+F107/F105</f>
        <v>7.1271981531095929E-2</v>
      </c>
      <c r="H107" s="110">
        <f t="shared" si="24"/>
        <v>1.3006997560886799</v>
      </c>
      <c r="I107" s="8"/>
      <c r="J107" s="89" t="s">
        <v>56</v>
      </c>
      <c r="K107" s="90"/>
      <c r="L107" s="91">
        <v>35.353715000000008</v>
      </c>
      <c r="M107" s="88">
        <v>102.54285200000001</v>
      </c>
      <c r="N107" s="113">
        <f>+M107/M105</f>
        <v>0.17112480154628887</v>
      </c>
      <c r="O107" s="110">
        <f t="shared" si="25"/>
        <v>1.9004830751167163</v>
      </c>
      <c r="P107" s="25"/>
    </row>
    <row r="108" spans="2:16" x14ac:dyDescent="0.25">
      <c r="B108" s="22"/>
      <c r="C108" s="93" t="s">
        <v>121</v>
      </c>
      <c r="D108" s="94"/>
      <c r="E108" s="95">
        <v>7.2408632000000015</v>
      </c>
      <c r="F108" s="96">
        <v>6.1963418999999993</v>
      </c>
      <c r="G108" s="113">
        <f>+F108/F105</f>
        <v>5.2988942756987532E-2</v>
      </c>
      <c r="H108" s="110">
        <f t="shared" si="24"/>
        <v>-0.14425369892363138</v>
      </c>
      <c r="I108" s="8"/>
      <c r="J108" s="93" t="s">
        <v>58</v>
      </c>
      <c r="K108" s="94"/>
      <c r="L108" s="95">
        <v>44.272048900000001</v>
      </c>
      <c r="M108" s="96">
        <v>96.548732000000001</v>
      </c>
      <c r="N108" s="113">
        <f>+M108/M105</f>
        <v>0.16112173867609836</v>
      </c>
      <c r="O108" s="110">
        <f t="shared" si="25"/>
        <v>1.1808055962822177</v>
      </c>
      <c r="P108" s="25"/>
    </row>
    <row r="109" spans="2:16" x14ac:dyDescent="0.25">
      <c r="B109" s="22"/>
      <c r="C109" s="105" t="str">
        <f>+C74</f>
        <v>China</v>
      </c>
      <c r="D109" s="126"/>
      <c r="E109" s="107">
        <f t="shared" ref="E109:F109" si="28">+E74</f>
        <v>32.803984800000016</v>
      </c>
      <c r="F109" s="99">
        <f t="shared" si="28"/>
        <v>33.016355300000001</v>
      </c>
      <c r="G109" s="109">
        <f>+F109/F109</f>
        <v>1</v>
      </c>
      <c r="H109" s="109">
        <f t="shared" si="24"/>
        <v>6.4739238630540097E-3</v>
      </c>
      <c r="I109" s="8"/>
      <c r="J109" s="105" t="str">
        <f>+J74</f>
        <v>Japón</v>
      </c>
      <c r="K109" s="126"/>
      <c r="L109" s="107">
        <f t="shared" ref="L109:M109" si="29">+L74</f>
        <v>358.69030710000004</v>
      </c>
      <c r="M109" s="99">
        <f t="shared" si="29"/>
        <v>490.00595129999999</v>
      </c>
      <c r="N109" s="109">
        <f>+M109/M109</f>
        <v>1</v>
      </c>
      <c r="O109" s="109">
        <f t="shared" si="25"/>
        <v>0.36609755435457081</v>
      </c>
      <c r="P109" s="25"/>
    </row>
    <row r="110" spans="2:16" x14ac:dyDescent="0.25">
      <c r="B110" s="22"/>
      <c r="C110" s="89" t="s">
        <v>66</v>
      </c>
      <c r="D110" s="90"/>
      <c r="E110" s="91">
        <v>23.293830300000003</v>
      </c>
      <c r="F110" s="88">
        <v>26.975550999999996</v>
      </c>
      <c r="G110" s="110">
        <f>+F110/F109</f>
        <v>0.81703600397103782</v>
      </c>
      <c r="H110" s="110">
        <f t="shared" si="24"/>
        <v>0.1580556161259572</v>
      </c>
      <c r="I110" s="8"/>
      <c r="J110" s="89" t="s">
        <v>56</v>
      </c>
      <c r="K110" s="90"/>
      <c r="L110" s="91">
        <v>358.04588799999999</v>
      </c>
      <c r="M110" s="88">
        <v>489.19294900000006</v>
      </c>
      <c r="N110" s="110">
        <f>+M110/M109</f>
        <v>0.99834083178409772</v>
      </c>
      <c r="O110" s="110">
        <f t="shared" si="25"/>
        <v>0.36628562258477904</v>
      </c>
      <c r="P110" s="25"/>
    </row>
    <row r="111" spans="2:16" x14ac:dyDescent="0.25">
      <c r="B111" s="22"/>
      <c r="C111" s="89" t="s">
        <v>125</v>
      </c>
      <c r="D111" s="90"/>
      <c r="E111" s="91">
        <v>17.731033099999998</v>
      </c>
      <c r="F111" s="88">
        <v>16.419485850000022</v>
      </c>
      <c r="G111" s="110">
        <f>+F111/F109</f>
        <v>0.49731370106742284</v>
      </c>
      <c r="H111" s="110">
        <f t="shared" si="24"/>
        <v>-7.3969026091320944E-2</v>
      </c>
      <c r="I111" s="8"/>
      <c r="J111" s="89" t="s">
        <v>63</v>
      </c>
      <c r="K111" s="90"/>
      <c r="L111" s="91">
        <v>0.64441909999999991</v>
      </c>
      <c r="M111" s="88">
        <v>0.74639429999999996</v>
      </c>
      <c r="N111" s="110">
        <f>+M111/M109</f>
        <v>1.5232351730010507E-3</v>
      </c>
      <c r="O111" s="110">
        <f t="shared" si="25"/>
        <v>0.15824360264926973</v>
      </c>
      <c r="P111" s="25"/>
    </row>
    <row r="112" spans="2:16" x14ac:dyDescent="0.25">
      <c r="B112" s="22"/>
      <c r="C112" s="93" t="s">
        <v>118</v>
      </c>
      <c r="D112" s="94"/>
      <c r="E112" s="95">
        <v>13.040874950000015</v>
      </c>
      <c r="F112" s="96">
        <v>16.305269230000004</v>
      </c>
      <c r="G112" s="112">
        <f>+F112/F109</f>
        <v>0.49385430589911311</v>
      </c>
      <c r="H112" s="112">
        <f t="shared" si="24"/>
        <v>0.25032018883058038</v>
      </c>
      <c r="I112" s="8"/>
      <c r="J112" s="93" t="s">
        <v>112</v>
      </c>
      <c r="K112" s="94"/>
      <c r="L112" s="95"/>
      <c r="M112" s="96">
        <v>6.6608000000000001E-2</v>
      </c>
      <c r="N112" s="112">
        <f>+M112/M109</f>
        <v>1.359330429013914E-4</v>
      </c>
      <c r="O112" s="112" t="str">
        <f t="shared" si="25"/>
        <v xml:space="preserve"> - </v>
      </c>
      <c r="P112" s="25"/>
    </row>
    <row r="113" spans="2:16" x14ac:dyDescent="0.25">
      <c r="B113" s="22"/>
      <c r="C113" s="82" t="s">
        <v>25</v>
      </c>
      <c r="D113" s="8"/>
      <c r="E113" s="33"/>
      <c r="F113" s="8"/>
      <c r="G113" s="8"/>
      <c r="H113" s="8"/>
      <c r="I113" s="8"/>
      <c r="J113" s="82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sortState ref="J110:M112">
    <sortCondition descending="1" ref="M110:M112"/>
  </sortState>
  <mergeCells count="25">
    <mergeCell ref="C66:O68"/>
    <mergeCell ref="C71:D71"/>
    <mergeCell ref="J71:K71"/>
    <mergeCell ref="C69:H69"/>
    <mergeCell ref="J69:O69"/>
    <mergeCell ref="C70:H70"/>
    <mergeCell ref="J70:O70"/>
    <mergeCell ref="C7:O8"/>
    <mergeCell ref="F11:G11"/>
    <mergeCell ref="F10:L10"/>
    <mergeCell ref="F9:L9"/>
    <mergeCell ref="B1:P1"/>
    <mergeCell ref="C33:O35"/>
    <mergeCell ref="C38:D38"/>
    <mergeCell ref="J38:K38"/>
    <mergeCell ref="C37:H37"/>
    <mergeCell ref="J37:O37"/>
    <mergeCell ref="C36:H36"/>
    <mergeCell ref="J36:O36"/>
    <mergeCell ref="C98:H98"/>
    <mergeCell ref="C99:H99"/>
    <mergeCell ref="C100:D100"/>
    <mergeCell ref="J98:O98"/>
    <mergeCell ref="J99:O99"/>
    <mergeCell ref="J100:K10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114"/>
  <sheetViews>
    <sheetView zoomScaleNormal="100" workbookViewId="0">
      <selection activeCell="B1" sqref="B1:P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1" t="s">
        <v>220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9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US$ 1,106.0 millones, creciendo en 1.2% respecto al 2015. De otro lado el 97.9% de estas exportaciones fueron de tipo Tradicional en tanto las exportaciones No Tradicional representaron el 2.1%.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"/>
    </row>
    <row r="8" spans="2:16" x14ac:dyDescent="0.25">
      <c r="B8" s="22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"/>
    </row>
    <row r="9" spans="2:16" x14ac:dyDescent="0.25">
      <c r="B9" s="22"/>
      <c r="C9" s="8"/>
      <c r="D9" s="8"/>
      <c r="E9" s="8"/>
      <c r="F9" s="254" t="s">
        <v>24</v>
      </c>
      <c r="G9" s="254"/>
      <c r="H9" s="254"/>
      <c r="I9" s="254"/>
      <c r="J9" s="254"/>
      <c r="K9" s="254"/>
      <c r="L9" s="25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55" t="s">
        <v>23</v>
      </c>
      <c r="G10" s="255"/>
      <c r="H10" s="255"/>
      <c r="I10" s="255"/>
      <c r="J10" s="255"/>
      <c r="K10" s="255"/>
      <c r="L10" s="25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11</v>
      </c>
      <c r="G11" s="251"/>
      <c r="H11" s="77">
        <v>2015</v>
      </c>
      <c r="I11" s="78">
        <v>2016</v>
      </c>
      <c r="J11" s="78" t="s">
        <v>19</v>
      </c>
      <c r="K11" s="78" t="s">
        <v>20</v>
      </c>
      <c r="L11" s="78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67" t="s">
        <v>2</v>
      </c>
      <c r="G12" s="68"/>
      <c r="H12" s="79">
        <v>26.178999999999998</v>
      </c>
      <c r="I12" s="80">
        <v>23.712</v>
      </c>
      <c r="J12" s="69">
        <f t="shared" ref="J12:J27" si="0">IFERROR(I12/I$27, " - ")</f>
        <v>2.1439479492259019E-2</v>
      </c>
      <c r="K12" s="70">
        <f>IFERROR(I12/H12-1," - ")</f>
        <v>-9.4235837885327856E-2</v>
      </c>
      <c r="L12" s="71">
        <f>IFERROR(I12-H12, " - ")</f>
        <v>-2.4669999999999987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7" t="s">
        <v>3</v>
      </c>
      <c r="G13" s="55"/>
      <c r="H13" s="27">
        <v>7.43</v>
      </c>
      <c r="I13" s="61">
        <v>10.916</v>
      </c>
      <c r="J13" s="69">
        <f t="shared" si="0"/>
        <v>9.8698278566759223E-3</v>
      </c>
      <c r="K13" s="65">
        <f t="shared" ref="K13:K27" si="1">IFERROR(I13/H13-1," - ")</f>
        <v>0.46917900403768509</v>
      </c>
      <c r="L13" s="155">
        <f t="shared" ref="L13:L27" si="2">IFERROR(I13-H13, " - ")</f>
        <v>3.4860000000000007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7" t="s">
        <v>4</v>
      </c>
      <c r="G14" s="55"/>
      <c r="H14" s="27">
        <v>7.0000000000000001E-3</v>
      </c>
      <c r="I14" s="61">
        <v>1.4E-2</v>
      </c>
      <c r="J14" s="73">
        <f t="shared" si="0"/>
        <v>1.2658262183351311E-5</v>
      </c>
      <c r="K14" s="64">
        <f t="shared" si="1"/>
        <v>1</v>
      </c>
      <c r="L14" s="156">
        <f t="shared" si="2"/>
        <v>7.0000000000000001E-3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7" t="s">
        <v>5</v>
      </c>
      <c r="G15" s="55"/>
      <c r="H15" s="27">
        <v>14.02</v>
      </c>
      <c r="I15" s="61">
        <v>5.8250000000000002</v>
      </c>
      <c r="J15" s="73">
        <f t="shared" si="0"/>
        <v>5.2667412298586704E-3</v>
      </c>
      <c r="K15" s="64">
        <f t="shared" si="1"/>
        <v>-0.58452211126961484</v>
      </c>
      <c r="L15" s="156">
        <f t="shared" si="2"/>
        <v>-8.1950000000000003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7" t="s">
        <v>6</v>
      </c>
      <c r="G16" s="55"/>
      <c r="H16" s="27">
        <v>0.64</v>
      </c>
      <c r="I16" s="61">
        <v>0.59099999999999997</v>
      </c>
      <c r="J16" s="73">
        <f t="shared" si="0"/>
        <v>5.3435949645433032E-4</v>
      </c>
      <c r="K16" s="64">
        <f t="shared" si="1"/>
        <v>-7.6562500000000089E-2</v>
      </c>
      <c r="L16" s="156">
        <f t="shared" si="2"/>
        <v>-4.9000000000000044E-2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7" t="s">
        <v>17</v>
      </c>
      <c r="G17" s="55"/>
      <c r="H17" s="27">
        <v>0</v>
      </c>
      <c r="I17" s="61">
        <v>0.21</v>
      </c>
      <c r="J17" s="73">
        <f t="shared" si="0"/>
        <v>1.8987393275026964E-4</v>
      </c>
      <c r="K17" s="64" t="str">
        <f t="shared" si="1"/>
        <v xml:space="preserve"> - </v>
      </c>
      <c r="L17" s="156">
        <f t="shared" si="2"/>
        <v>0.21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7" t="s">
        <v>7</v>
      </c>
      <c r="G18" s="55"/>
      <c r="H18" s="27">
        <v>1.254</v>
      </c>
      <c r="I18" s="61">
        <v>1.5940000000000001</v>
      </c>
      <c r="J18" s="73">
        <f t="shared" si="0"/>
        <v>1.4412335657329992E-3</v>
      </c>
      <c r="K18" s="64">
        <f t="shared" si="1"/>
        <v>0.27113237639553445</v>
      </c>
      <c r="L18" s="156">
        <f t="shared" si="2"/>
        <v>0.34000000000000008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7" t="s">
        <v>8</v>
      </c>
      <c r="G19" s="55"/>
      <c r="H19" s="27">
        <v>0.45200000000000001</v>
      </c>
      <c r="I19" s="61">
        <v>0.56000000000000005</v>
      </c>
      <c r="J19" s="73">
        <f t="shared" si="0"/>
        <v>5.0633048733405249E-4</v>
      </c>
      <c r="K19" s="64">
        <f t="shared" si="1"/>
        <v>0.23893805309734528</v>
      </c>
      <c r="L19" s="156">
        <f t="shared" si="2"/>
        <v>0.10800000000000004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7" t="s">
        <v>9</v>
      </c>
      <c r="G20" s="55"/>
      <c r="H20" s="27">
        <v>1.3779999999999999</v>
      </c>
      <c r="I20" s="61">
        <v>2.923</v>
      </c>
      <c r="J20" s="73">
        <f t="shared" si="0"/>
        <v>2.6428643115668487E-3</v>
      </c>
      <c r="K20" s="64">
        <f t="shared" si="1"/>
        <v>1.1211901306240932</v>
      </c>
      <c r="L20" s="156">
        <f t="shared" si="2"/>
        <v>1.5450000000000002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8" t="s">
        <v>10</v>
      </c>
      <c r="G21" s="56"/>
      <c r="H21" s="62">
        <v>0.997</v>
      </c>
      <c r="I21" s="63">
        <v>1.08</v>
      </c>
      <c r="J21" s="74">
        <f t="shared" si="0"/>
        <v>9.7649451128710115E-4</v>
      </c>
      <c r="K21" s="66">
        <f t="shared" si="1"/>
        <v>8.324974924774331E-2</v>
      </c>
      <c r="L21" s="157">
        <f t="shared" si="2"/>
        <v>8.3000000000000074E-2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67" t="s">
        <v>13</v>
      </c>
      <c r="G22" s="68"/>
      <c r="H22" s="79">
        <v>1067.095</v>
      </c>
      <c r="I22" s="80">
        <v>1082.2850000000001</v>
      </c>
      <c r="J22" s="72">
        <f t="shared" si="0"/>
        <v>0.97856052050774101</v>
      </c>
      <c r="K22" s="72">
        <f t="shared" si="1"/>
        <v>1.423490879443734E-2</v>
      </c>
      <c r="L22" s="154">
        <f t="shared" si="2"/>
        <v>15.190000000000055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59" t="s">
        <v>14</v>
      </c>
      <c r="G23" s="60"/>
      <c r="H23" s="27">
        <v>6.6070000000000002</v>
      </c>
      <c r="I23" s="61">
        <v>6.4969999999999999</v>
      </c>
      <c r="J23" s="73">
        <f t="shared" si="0"/>
        <v>5.8743378146595328E-3</v>
      </c>
      <c r="K23" s="64">
        <f t="shared" si="1"/>
        <v>-1.6649008627213635E-2</v>
      </c>
      <c r="L23" s="156">
        <f t="shared" si="2"/>
        <v>-0.11000000000000032</v>
      </c>
      <c r="M23" s="81"/>
      <c r="N23" s="81"/>
      <c r="O23" s="8"/>
      <c r="P23" s="153"/>
    </row>
    <row r="24" spans="2:16" x14ac:dyDescent="0.25">
      <c r="B24" s="22"/>
      <c r="C24" s="8"/>
      <c r="D24" s="8"/>
      <c r="E24" s="8"/>
      <c r="F24" s="57" t="s">
        <v>15</v>
      </c>
      <c r="G24" s="55"/>
      <c r="H24" s="27">
        <v>1060.4880000000001</v>
      </c>
      <c r="I24" s="61">
        <v>1075.789</v>
      </c>
      <c r="J24" s="73">
        <f t="shared" si="0"/>
        <v>0.97268708685466587</v>
      </c>
      <c r="K24" s="64">
        <f t="shared" si="1"/>
        <v>1.4428263214670833E-2</v>
      </c>
      <c r="L24" s="156">
        <f t="shared" si="2"/>
        <v>15.300999999999931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7" t="s">
        <v>16</v>
      </c>
      <c r="G25" s="55"/>
      <c r="H25" s="27">
        <v>0</v>
      </c>
      <c r="I25" s="61">
        <v>0</v>
      </c>
      <c r="J25" s="73">
        <f t="shared" si="0"/>
        <v>0</v>
      </c>
      <c r="K25" s="64" t="str">
        <f t="shared" si="1"/>
        <v xml:space="preserve"> - </v>
      </c>
      <c r="L25" s="156">
        <f t="shared" si="2"/>
        <v>0</v>
      </c>
      <c r="M25" s="8"/>
      <c r="N25" s="81"/>
      <c r="O25" s="81"/>
      <c r="P25" s="153"/>
    </row>
    <row r="26" spans="2:16" x14ac:dyDescent="0.25">
      <c r="B26" s="22"/>
      <c r="C26" s="8"/>
      <c r="D26" s="8"/>
      <c r="E26" s="8"/>
      <c r="F26" s="58" t="s">
        <v>18</v>
      </c>
      <c r="G26" s="56"/>
      <c r="H26" s="62">
        <v>0</v>
      </c>
      <c r="I26" s="63">
        <v>0</v>
      </c>
      <c r="J26" s="74">
        <f t="shared" si="0"/>
        <v>0</v>
      </c>
      <c r="K26" s="66" t="str">
        <f t="shared" si="1"/>
        <v xml:space="preserve"> - </v>
      </c>
      <c r="L26" s="157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75"/>
      <c r="G27" s="76" t="s">
        <v>12</v>
      </c>
      <c r="H27" s="80">
        <f>+H22+H12</f>
        <v>1093.2740000000001</v>
      </c>
      <c r="I27" s="80">
        <f>+I22+I12</f>
        <v>1105.9970000000001</v>
      </c>
      <c r="J27" s="74">
        <f t="shared" si="0"/>
        <v>1</v>
      </c>
      <c r="K27" s="74">
        <f t="shared" si="1"/>
        <v>1.1637521792341232E-2</v>
      </c>
      <c r="L27" s="154">
        <f t="shared" si="2"/>
        <v>12.722999999999956</v>
      </c>
      <c r="M27" s="81"/>
      <c r="N27" s="81"/>
      <c r="O27" s="81"/>
      <c r="P27" s="25"/>
    </row>
    <row r="28" spans="2:16" x14ac:dyDescent="0.25">
      <c r="B28" s="22"/>
      <c r="C28" s="8"/>
      <c r="D28" s="8"/>
      <c r="E28" s="8"/>
      <c r="F28" s="82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49" t="str">
        <f>+CONCATENATE("Los productos representativos en las exportaciones de tipo No Tradicional son: ",C40," con exportaciones de US$ ",FIXED(F40,1)," mil, ",C41," equivalente a US$ ",FIXED(F41,1)," mil  y  ",C58," por US$ ",FIXED(F58,1)," mil. En tanto los principales productos exportados de tipo Tradicional son: ",J43," con exportaciones por US$ ",FIXED(M43,1)," mil,  ",J44," por US$ ",FIXED(M44,1)," mil  y ",J40," por US$ ",FIXED(M40,1)," mil.")</f>
        <v>Los productos representativos en las exportaciones de tipo No Tradicional son: Maíz y variedades con exportaciones de US$ 3,219.4 mil, Preparaciones o conservas de alcachofas equivalente a US$ 2,950.3 mil  y  Material de andamiaje, encofrado, apeo o apuntalamiento por US$ 2,768.1 mil. En tanto los principales productos exportados de tipo Tradicional son: Cobre con exportaciones por US$ 1,059,899.6 mil,  Oro por US$ 14,521.9 mil  y Café por US$ 6,496.5 mil.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"/>
    </row>
    <row r="34" spans="2:16" x14ac:dyDescent="0.25">
      <c r="B34" s="22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"/>
    </row>
    <row r="35" spans="2:16" x14ac:dyDescent="0.25">
      <c r="B35" s="22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5"/>
    </row>
    <row r="36" spans="2:16" x14ac:dyDescent="0.25">
      <c r="B36" s="22"/>
      <c r="C36" s="252" t="s">
        <v>27</v>
      </c>
      <c r="D36" s="252"/>
      <c r="E36" s="252"/>
      <c r="F36" s="252"/>
      <c r="G36" s="252"/>
      <c r="H36" s="252"/>
      <c r="I36" s="84"/>
      <c r="J36" s="252" t="s">
        <v>28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26</v>
      </c>
      <c r="D37" s="253"/>
      <c r="E37" s="253"/>
      <c r="F37" s="253"/>
      <c r="G37" s="253"/>
      <c r="H37" s="253"/>
      <c r="I37" s="8"/>
      <c r="J37" s="253" t="s">
        <v>26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11</v>
      </c>
      <c r="D38" s="251"/>
      <c r="E38" s="77">
        <v>2015</v>
      </c>
      <c r="F38" s="78">
        <v>2016</v>
      </c>
      <c r="G38" s="78" t="s">
        <v>19</v>
      </c>
      <c r="H38" s="78" t="s">
        <v>20</v>
      </c>
      <c r="I38" s="8"/>
      <c r="J38" s="250" t="s">
        <v>11</v>
      </c>
      <c r="K38" s="251"/>
      <c r="L38" s="77">
        <v>2015</v>
      </c>
      <c r="M38" s="78">
        <v>2016</v>
      </c>
      <c r="N38" s="78" t="s">
        <v>19</v>
      </c>
      <c r="O38" s="78" t="s">
        <v>20</v>
      </c>
      <c r="P38" s="25"/>
    </row>
    <row r="39" spans="2:16" x14ac:dyDescent="0.25">
      <c r="B39" s="22"/>
      <c r="C39" s="118" t="s">
        <v>3</v>
      </c>
      <c r="D39" s="188"/>
      <c r="E39" s="120">
        <v>7429.9142000000002</v>
      </c>
      <c r="F39" s="122">
        <v>10915.78023</v>
      </c>
      <c r="G39" s="124">
        <f>+F39/F$59</f>
        <v>0.46034249993581489</v>
      </c>
      <c r="H39" s="189">
        <f>IFERROR(F39/E39-1," - ")</f>
        <v>0.46916639091202428</v>
      </c>
      <c r="I39" s="196">
        <f>+F39-E39</f>
        <v>3485.8660300000001</v>
      </c>
      <c r="J39" s="118" t="s">
        <v>14</v>
      </c>
      <c r="K39" s="188"/>
      <c r="L39" s="120">
        <v>6606.6749</v>
      </c>
      <c r="M39" s="122">
        <v>6496.5356999999995</v>
      </c>
      <c r="N39" s="124">
        <f>+M39/M$59</f>
        <v>6.0026104201671869E-3</v>
      </c>
      <c r="O39" s="189">
        <f>IFERROR(M39/L39-1," - ")</f>
        <v>-1.6670897488841208E-2</v>
      </c>
      <c r="P39" s="197">
        <f>+M39-L39</f>
        <v>-110.13920000000053</v>
      </c>
    </row>
    <row r="40" spans="2:16" x14ac:dyDescent="0.25">
      <c r="B40" s="22"/>
      <c r="C40" s="164" t="s">
        <v>129</v>
      </c>
      <c r="D40" s="165"/>
      <c r="E40" s="166">
        <v>2121.7727999999997</v>
      </c>
      <c r="F40" s="167">
        <v>3219.4387199999992</v>
      </c>
      <c r="G40" s="168">
        <f t="shared" ref="G40:G59" si="3">+F40/F$59</f>
        <v>0.13577082329688489</v>
      </c>
      <c r="H40" s="169">
        <f t="shared" ref="H40:H59" si="4">IFERROR(F40/E40-1," - ")</f>
        <v>0.51733433476006452</v>
      </c>
      <c r="I40" s="196">
        <f>+F40-E40</f>
        <v>1097.6659199999995</v>
      </c>
      <c r="J40" s="164" t="s">
        <v>68</v>
      </c>
      <c r="K40" s="165"/>
      <c r="L40" s="166">
        <v>6297.7188999999998</v>
      </c>
      <c r="M40" s="167">
        <v>6496.4903999999997</v>
      </c>
      <c r="N40" s="168">
        <f t="shared" ref="N40:N59" si="5">+M40/M$59</f>
        <v>6.0025685642820523E-3</v>
      </c>
      <c r="O40" s="169">
        <f t="shared" ref="O40:O59" si="6">IFERROR(M40/L40-1," - ")</f>
        <v>3.156245986145878E-2</v>
      </c>
      <c r="P40" s="197">
        <f>+M40-L40</f>
        <v>198.77149999999983</v>
      </c>
    </row>
    <row r="41" spans="2:16" x14ac:dyDescent="0.25">
      <c r="B41" s="22"/>
      <c r="C41" s="164" t="s">
        <v>118</v>
      </c>
      <c r="D41" s="165"/>
      <c r="E41" s="166">
        <v>913.27200000000005</v>
      </c>
      <c r="F41" s="167">
        <v>2950.2710099999999</v>
      </c>
      <c r="G41" s="168">
        <f t="shared" si="3"/>
        <v>0.12441942798545712</v>
      </c>
      <c r="H41" s="169">
        <f t="shared" si="4"/>
        <v>2.2304406682784537</v>
      </c>
      <c r="I41" s="196">
        <f t="shared" ref="I41:I59" si="7">+F41-E41</f>
        <v>2036.99901</v>
      </c>
      <c r="J41" s="164" t="s">
        <v>128</v>
      </c>
      <c r="K41" s="165"/>
      <c r="L41" s="166">
        <v>308.60599999999999</v>
      </c>
      <c r="M41" s="167"/>
      <c r="N41" s="168">
        <f t="shared" si="5"/>
        <v>0</v>
      </c>
      <c r="O41" s="169">
        <f t="shared" si="6"/>
        <v>-1</v>
      </c>
      <c r="P41" s="197">
        <f t="shared" ref="P41:P59" si="8">+M41-L41</f>
        <v>-308.60599999999999</v>
      </c>
    </row>
    <row r="42" spans="2:16" x14ac:dyDescent="0.25">
      <c r="B42" s="22"/>
      <c r="C42" s="164" t="s">
        <v>69</v>
      </c>
      <c r="D42" s="165"/>
      <c r="E42" s="166">
        <v>2668.8502000000003</v>
      </c>
      <c r="F42" s="167">
        <v>1635.7285000000002</v>
      </c>
      <c r="G42" s="168">
        <f t="shared" si="3"/>
        <v>6.8982274380789785E-2</v>
      </c>
      <c r="H42" s="169">
        <f t="shared" si="4"/>
        <v>-0.38710366733959067</v>
      </c>
      <c r="I42" s="196">
        <f t="shared" si="7"/>
        <v>-1033.1217000000001</v>
      </c>
      <c r="J42" s="89" t="s">
        <v>15</v>
      </c>
      <c r="K42" s="103"/>
      <c r="L42" s="88">
        <v>1060488.4027</v>
      </c>
      <c r="M42" s="108">
        <v>1075788.5445000001</v>
      </c>
      <c r="N42" s="110">
        <f t="shared" si="5"/>
        <v>0.99399738957983297</v>
      </c>
      <c r="O42" s="92">
        <f t="shared" si="6"/>
        <v>1.4427448486042938E-2</v>
      </c>
      <c r="P42" s="197">
        <f t="shared" si="8"/>
        <v>15300.141800000099</v>
      </c>
    </row>
    <row r="43" spans="2:16" x14ac:dyDescent="0.25">
      <c r="B43" s="22"/>
      <c r="C43" s="164" t="s">
        <v>130</v>
      </c>
      <c r="D43" s="165"/>
      <c r="E43" s="166">
        <v>583.5128000000002</v>
      </c>
      <c r="F43" s="167">
        <v>1501.7928999999999</v>
      </c>
      <c r="G43" s="168">
        <f t="shared" si="3"/>
        <v>6.3333915066541902E-2</v>
      </c>
      <c r="H43" s="169">
        <f t="shared" si="4"/>
        <v>1.5737102939301408</v>
      </c>
      <c r="I43" s="196">
        <f t="shared" si="7"/>
        <v>918.28009999999972</v>
      </c>
      <c r="J43" s="164" t="s">
        <v>56</v>
      </c>
      <c r="K43" s="165"/>
      <c r="L43" s="166">
        <v>986953.59089999995</v>
      </c>
      <c r="M43" s="167">
        <v>1059899.601</v>
      </c>
      <c r="N43" s="168">
        <f t="shared" si="5"/>
        <v>0.9793164669738742</v>
      </c>
      <c r="O43" s="169">
        <f t="shared" si="6"/>
        <v>7.3910273768273971E-2</v>
      </c>
      <c r="P43" s="197">
        <f t="shared" si="8"/>
        <v>72946.010100000072</v>
      </c>
    </row>
    <row r="44" spans="2:16" x14ac:dyDescent="0.25">
      <c r="B44" s="22"/>
      <c r="C44" s="164" t="s">
        <v>131</v>
      </c>
      <c r="D44" s="165"/>
      <c r="E44" s="166">
        <v>115.68770000000001</v>
      </c>
      <c r="F44" s="167">
        <v>358.57229999999998</v>
      </c>
      <c r="G44" s="168">
        <f t="shared" si="3"/>
        <v>1.5121783831455444E-2</v>
      </c>
      <c r="H44" s="169">
        <f t="shared" si="4"/>
        <v>2.099485079226227</v>
      </c>
      <c r="I44" s="196">
        <f t="shared" si="7"/>
        <v>242.88459999999998</v>
      </c>
      <c r="J44" s="164" t="s">
        <v>60</v>
      </c>
      <c r="K44" s="165"/>
      <c r="L44" s="166">
        <v>73534.811799999996</v>
      </c>
      <c r="M44" s="167">
        <v>14521.9195</v>
      </c>
      <c r="N44" s="168">
        <f t="shared" si="5"/>
        <v>1.3417832108815945E-2</v>
      </c>
      <c r="O44" s="169">
        <f t="shared" si="6"/>
        <v>-0.80251639809051634</v>
      </c>
      <c r="P44" s="197">
        <f t="shared" si="8"/>
        <v>-59012.892299999992</v>
      </c>
    </row>
    <row r="45" spans="2:16" x14ac:dyDescent="0.25">
      <c r="B45" s="22"/>
      <c r="C45" s="164" t="s">
        <v>53</v>
      </c>
      <c r="D45" s="165"/>
      <c r="E45" s="166"/>
      <c r="F45" s="167">
        <v>318.0761</v>
      </c>
      <c r="G45" s="168">
        <f t="shared" si="3"/>
        <v>1.3413969863685525E-2</v>
      </c>
      <c r="H45" s="169" t="str">
        <f t="shared" si="4"/>
        <v xml:space="preserve"> - </v>
      </c>
      <c r="I45" s="196">
        <f t="shared" si="7"/>
        <v>318.0761</v>
      </c>
      <c r="J45" s="164" t="s">
        <v>57</v>
      </c>
      <c r="K45" s="165"/>
      <c r="L45" s="166"/>
      <c r="M45" s="167">
        <v>1367.0240000000001</v>
      </c>
      <c r="N45" s="168">
        <f t="shared" si="5"/>
        <v>1.2630904971427509E-3</v>
      </c>
      <c r="O45" s="169" t="str">
        <f t="shared" si="6"/>
        <v xml:space="preserve"> - </v>
      </c>
      <c r="P45" s="197">
        <f t="shared" si="8"/>
        <v>1367.0240000000001</v>
      </c>
    </row>
    <row r="46" spans="2:16" x14ac:dyDescent="0.25">
      <c r="B46" s="22"/>
      <c r="C46" s="164" t="s">
        <v>132</v>
      </c>
      <c r="D46" s="165"/>
      <c r="E46" s="166">
        <v>199.38619999999997</v>
      </c>
      <c r="F46" s="167">
        <v>302.38219999999995</v>
      </c>
      <c r="G46" s="168">
        <f t="shared" si="3"/>
        <v>1.2752123526775285E-2</v>
      </c>
      <c r="H46" s="169">
        <f t="shared" si="4"/>
        <v>0.51656533902546919</v>
      </c>
      <c r="I46" s="196">
        <f t="shared" si="7"/>
        <v>102.99599999999998</v>
      </c>
      <c r="J46" s="89"/>
      <c r="K46" s="103"/>
      <c r="L46" s="88"/>
      <c r="M46" s="108"/>
      <c r="N46" s="110">
        <f t="shared" si="5"/>
        <v>0</v>
      </c>
      <c r="O46" s="92" t="str">
        <f t="shared" si="6"/>
        <v xml:space="preserve"> - </v>
      </c>
      <c r="P46" s="197">
        <f t="shared" si="8"/>
        <v>0</v>
      </c>
    </row>
    <row r="47" spans="2:16" x14ac:dyDescent="0.25">
      <c r="B47" s="22"/>
      <c r="C47" s="89" t="s">
        <v>5</v>
      </c>
      <c r="D47" s="103"/>
      <c r="E47" s="88">
        <v>14020.081800000004</v>
      </c>
      <c r="F47" s="108">
        <v>5824.9061000000002</v>
      </c>
      <c r="G47" s="110">
        <f t="shared" si="3"/>
        <v>0.24564912259738467</v>
      </c>
      <c r="H47" s="92">
        <f t="shared" si="4"/>
        <v>-0.58453123290621611</v>
      </c>
      <c r="I47" s="196">
        <f t="shared" si="7"/>
        <v>-8195.1757000000034</v>
      </c>
      <c r="J47" s="89"/>
      <c r="K47" s="103"/>
      <c r="L47" s="88"/>
      <c r="M47" s="108"/>
      <c r="N47" s="110">
        <f t="shared" si="5"/>
        <v>0</v>
      </c>
      <c r="O47" s="92" t="str">
        <f t="shared" si="6"/>
        <v xml:space="preserve"> - </v>
      </c>
      <c r="P47" s="197">
        <f t="shared" si="8"/>
        <v>0</v>
      </c>
    </row>
    <row r="48" spans="2:16" x14ac:dyDescent="0.25">
      <c r="B48" s="22"/>
      <c r="C48" s="164" t="s">
        <v>133</v>
      </c>
      <c r="D48" s="165"/>
      <c r="E48" s="166">
        <v>2644.6106</v>
      </c>
      <c r="F48" s="167">
        <v>1050.2945</v>
      </c>
      <c r="G48" s="168">
        <f t="shared" si="3"/>
        <v>4.4293232880416526E-2</v>
      </c>
      <c r="H48" s="169">
        <f t="shared" si="4"/>
        <v>-0.60285476432711871</v>
      </c>
      <c r="I48" s="196">
        <f t="shared" si="7"/>
        <v>-1594.3161</v>
      </c>
      <c r="J48" s="89"/>
      <c r="K48" s="103"/>
      <c r="L48" s="88"/>
      <c r="M48" s="108"/>
      <c r="N48" s="110">
        <f t="shared" si="5"/>
        <v>0</v>
      </c>
      <c r="O48" s="92" t="str">
        <f t="shared" si="6"/>
        <v xml:space="preserve"> - </v>
      </c>
      <c r="P48" s="197">
        <f t="shared" si="8"/>
        <v>0</v>
      </c>
    </row>
    <row r="49" spans="2:16" x14ac:dyDescent="0.25">
      <c r="B49" s="22"/>
      <c r="C49" s="164" t="s">
        <v>134</v>
      </c>
      <c r="D49" s="165"/>
      <c r="E49" s="166">
        <v>389.9828</v>
      </c>
      <c r="F49" s="167">
        <v>687.60760000000005</v>
      </c>
      <c r="G49" s="168">
        <f t="shared" si="3"/>
        <v>2.8997927302432128E-2</v>
      </c>
      <c r="H49" s="169">
        <f t="shared" si="4"/>
        <v>0.76317417075830019</v>
      </c>
      <c r="I49" s="196">
        <f t="shared" si="7"/>
        <v>297.62480000000005</v>
      </c>
      <c r="J49" s="89"/>
      <c r="K49" s="103"/>
      <c r="L49" s="88"/>
      <c r="M49" s="108"/>
      <c r="N49" s="110">
        <f t="shared" si="5"/>
        <v>0</v>
      </c>
      <c r="O49" s="92" t="str">
        <f t="shared" si="6"/>
        <v xml:space="preserve"> - </v>
      </c>
      <c r="P49" s="197">
        <f t="shared" si="8"/>
        <v>0</v>
      </c>
    </row>
    <row r="50" spans="2:16" x14ac:dyDescent="0.25">
      <c r="B50" s="22"/>
      <c r="C50" s="164" t="s">
        <v>135</v>
      </c>
      <c r="D50" s="165"/>
      <c r="E50" s="166"/>
      <c r="F50" s="167">
        <v>594.13069999999993</v>
      </c>
      <c r="G50" s="168">
        <f t="shared" si="3"/>
        <v>2.5055800498341073E-2</v>
      </c>
      <c r="H50" s="169" t="str">
        <f t="shared" si="4"/>
        <v xml:space="preserve"> - </v>
      </c>
      <c r="I50" s="196">
        <f t="shared" si="7"/>
        <v>594.13069999999993</v>
      </c>
      <c r="J50" s="89"/>
      <c r="K50" s="103"/>
      <c r="L50" s="88"/>
      <c r="M50" s="108"/>
      <c r="N50" s="110">
        <f t="shared" si="5"/>
        <v>0</v>
      </c>
      <c r="O50" s="92" t="str">
        <f t="shared" si="6"/>
        <v xml:space="preserve"> - </v>
      </c>
      <c r="P50" s="197">
        <f t="shared" si="8"/>
        <v>0</v>
      </c>
    </row>
    <row r="51" spans="2:16" x14ac:dyDescent="0.25">
      <c r="B51" s="22"/>
      <c r="C51" s="164" t="s">
        <v>136</v>
      </c>
      <c r="D51" s="165"/>
      <c r="E51" s="166">
        <v>1469.0383000000002</v>
      </c>
      <c r="F51" s="167">
        <v>423.45939999999996</v>
      </c>
      <c r="G51" s="168">
        <f t="shared" si="3"/>
        <v>1.7858215785764329E-2</v>
      </c>
      <c r="H51" s="169">
        <f t="shared" si="4"/>
        <v>-0.71174379864704695</v>
      </c>
      <c r="I51" s="196">
        <f t="shared" si="7"/>
        <v>-1045.5789000000002</v>
      </c>
      <c r="J51" s="89"/>
      <c r="K51" s="103"/>
      <c r="L51" s="88"/>
      <c r="M51" s="108"/>
      <c r="N51" s="110">
        <f t="shared" si="5"/>
        <v>0</v>
      </c>
      <c r="O51" s="92" t="str">
        <f t="shared" si="6"/>
        <v xml:space="preserve"> - </v>
      </c>
      <c r="P51" s="197">
        <f t="shared" si="8"/>
        <v>0</v>
      </c>
    </row>
    <row r="52" spans="2:16" x14ac:dyDescent="0.25">
      <c r="B52" s="22"/>
      <c r="C52" s="164" t="s">
        <v>137</v>
      </c>
      <c r="D52" s="165"/>
      <c r="E52" s="166">
        <v>8.7675000000000001</v>
      </c>
      <c r="F52" s="167">
        <v>372.7022</v>
      </c>
      <c r="G52" s="168">
        <f t="shared" si="3"/>
        <v>1.5717672842848914E-2</v>
      </c>
      <c r="H52" s="169">
        <f t="shared" si="4"/>
        <v>41.509518106643853</v>
      </c>
      <c r="I52" s="196">
        <f t="shared" si="7"/>
        <v>363.93470000000002</v>
      </c>
      <c r="J52" s="89"/>
      <c r="K52" s="103"/>
      <c r="L52" s="88"/>
      <c r="M52" s="108"/>
      <c r="N52" s="110">
        <f t="shared" si="5"/>
        <v>0</v>
      </c>
      <c r="O52" s="92" t="str">
        <f t="shared" si="6"/>
        <v xml:space="preserve"> - </v>
      </c>
      <c r="P52" s="197">
        <f t="shared" si="8"/>
        <v>0</v>
      </c>
    </row>
    <row r="53" spans="2:16" x14ac:dyDescent="0.25">
      <c r="B53" s="22"/>
      <c r="C53" s="89" t="s">
        <v>6</v>
      </c>
      <c r="D53" s="103"/>
      <c r="E53" s="88">
        <v>640.02987999999982</v>
      </c>
      <c r="F53" s="108">
        <v>590.64149999999984</v>
      </c>
      <c r="G53" s="110">
        <f t="shared" si="3"/>
        <v>2.4908653247578211E-2</v>
      </c>
      <c r="H53" s="92">
        <f t="shared" si="4"/>
        <v>-7.7165741074463612E-2</v>
      </c>
      <c r="I53" s="196">
        <f t="shared" si="7"/>
        <v>-49.388379999999984</v>
      </c>
      <c r="J53" s="89"/>
      <c r="K53" s="103"/>
      <c r="L53" s="88"/>
      <c r="M53" s="108"/>
      <c r="N53" s="110">
        <f t="shared" si="5"/>
        <v>0</v>
      </c>
      <c r="O53" s="92" t="str">
        <f t="shared" si="6"/>
        <v xml:space="preserve"> - </v>
      </c>
      <c r="P53" s="197">
        <f t="shared" si="8"/>
        <v>0</v>
      </c>
    </row>
    <row r="54" spans="2:16" x14ac:dyDescent="0.25">
      <c r="B54" s="22"/>
      <c r="C54" s="164" t="s">
        <v>138</v>
      </c>
      <c r="D54" s="192"/>
      <c r="E54" s="166">
        <v>432.03953999999993</v>
      </c>
      <c r="F54" s="167">
        <v>421.8519999999998</v>
      </c>
      <c r="G54" s="168">
        <f t="shared" si="3"/>
        <v>1.7790428186636668E-2</v>
      </c>
      <c r="H54" s="169">
        <f t="shared" si="4"/>
        <v>-2.3580110283424771E-2</v>
      </c>
      <c r="I54" s="196">
        <f t="shared" si="7"/>
        <v>-10.187540000000126</v>
      </c>
      <c r="J54" s="89"/>
      <c r="K54" s="152"/>
      <c r="L54" s="88"/>
      <c r="M54" s="108"/>
      <c r="N54" s="110">
        <f t="shared" si="5"/>
        <v>0</v>
      </c>
      <c r="O54" s="92" t="str">
        <f t="shared" si="6"/>
        <v xml:space="preserve"> - </v>
      </c>
      <c r="P54" s="197">
        <f t="shared" si="8"/>
        <v>0</v>
      </c>
    </row>
    <row r="55" spans="2:16" x14ac:dyDescent="0.25">
      <c r="B55" s="22"/>
      <c r="C55" s="89" t="s">
        <v>7</v>
      </c>
      <c r="D55" s="103"/>
      <c r="E55" s="88">
        <v>1253.6738</v>
      </c>
      <c r="F55" s="108">
        <v>1593.9915000000005</v>
      </c>
      <c r="G55" s="110">
        <f t="shared" si="3"/>
        <v>6.7222133143517826E-2</v>
      </c>
      <c r="H55" s="92">
        <f t="shared" si="4"/>
        <v>0.27145633896153898</v>
      </c>
      <c r="I55" s="196">
        <f t="shared" si="7"/>
        <v>340.31770000000051</v>
      </c>
      <c r="J55" s="89"/>
      <c r="K55" s="103"/>
      <c r="L55" s="88"/>
      <c r="M55" s="108"/>
      <c r="N55" s="110">
        <f t="shared" si="5"/>
        <v>0</v>
      </c>
      <c r="O55" s="92" t="str">
        <f t="shared" si="6"/>
        <v xml:space="preserve"> - </v>
      </c>
      <c r="P55" s="197">
        <f t="shared" si="8"/>
        <v>0</v>
      </c>
    </row>
    <row r="56" spans="2:16" x14ac:dyDescent="0.25">
      <c r="B56" s="22"/>
      <c r="C56" s="164" t="s">
        <v>139</v>
      </c>
      <c r="D56" s="165"/>
      <c r="E56" s="166">
        <v>1220.9066</v>
      </c>
      <c r="F56" s="167">
        <v>1557.1507000000004</v>
      </c>
      <c r="G56" s="168">
        <f t="shared" si="3"/>
        <v>6.5668475446651997E-2</v>
      </c>
      <c r="H56" s="169">
        <f t="shared" si="4"/>
        <v>0.27540526032048662</v>
      </c>
      <c r="I56" s="196">
        <f t="shared" si="7"/>
        <v>336.24410000000034</v>
      </c>
      <c r="J56" s="89"/>
      <c r="K56" s="103"/>
      <c r="L56" s="88"/>
      <c r="M56" s="108"/>
      <c r="N56" s="110">
        <f t="shared" ref="N56:N58" si="9">+M56/M$59</f>
        <v>0</v>
      </c>
      <c r="O56" s="92" t="str">
        <f t="shared" ref="O56:O58" si="10">IFERROR(M56/L56-1," - ")</f>
        <v xml:space="preserve"> - </v>
      </c>
      <c r="P56" s="197">
        <f t="shared" si="8"/>
        <v>0</v>
      </c>
    </row>
    <row r="57" spans="2:16" x14ac:dyDescent="0.25">
      <c r="B57" s="22"/>
      <c r="C57" s="89" t="s">
        <v>9</v>
      </c>
      <c r="D57" s="103"/>
      <c r="E57" s="88">
        <v>1378.4428000000003</v>
      </c>
      <c r="F57" s="108">
        <v>2922.6042999999981</v>
      </c>
      <c r="G57" s="110">
        <f t="shared" si="3"/>
        <v>0.12325266187455676</v>
      </c>
      <c r="H57" s="92">
        <f t="shared" si="4"/>
        <v>1.1202216733258701</v>
      </c>
      <c r="I57" s="196">
        <f t="shared" si="7"/>
        <v>1544.1614999999979</v>
      </c>
      <c r="J57" s="89"/>
      <c r="K57" s="103"/>
      <c r="L57" s="88"/>
      <c r="M57" s="108"/>
      <c r="N57" s="110">
        <f t="shared" si="9"/>
        <v>0</v>
      </c>
      <c r="O57" s="92" t="str">
        <f t="shared" si="10"/>
        <v xml:space="preserve"> - </v>
      </c>
      <c r="P57" s="197">
        <f t="shared" si="8"/>
        <v>0</v>
      </c>
    </row>
    <row r="58" spans="2:16" x14ac:dyDescent="0.25">
      <c r="B58" s="22"/>
      <c r="C58" s="158" t="s">
        <v>140</v>
      </c>
      <c r="D58" s="159"/>
      <c r="E58" s="160">
        <v>1251.8833000000002</v>
      </c>
      <c r="F58" s="161">
        <v>2768.1048999999985</v>
      </c>
      <c r="G58" s="162">
        <f t="shared" si="3"/>
        <v>0.11673708181193183</v>
      </c>
      <c r="H58" s="163">
        <f t="shared" si="4"/>
        <v>1.2111525091835622</v>
      </c>
      <c r="I58" s="196">
        <f t="shared" si="7"/>
        <v>1516.2215999999983</v>
      </c>
      <c r="J58" s="93"/>
      <c r="K58" s="104"/>
      <c r="L58" s="96"/>
      <c r="M58" s="111"/>
      <c r="N58" s="112">
        <f t="shared" si="9"/>
        <v>0</v>
      </c>
      <c r="O58" s="97" t="str">
        <f t="shared" si="10"/>
        <v xml:space="preserve"> - </v>
      </c>
      <c r="P58" s="197">
        <f t="shared" si="8"/>
        <v>0</v>
      </c>
    </row>
    <row r="59" spans="2:16" x14ac:dyDescent="0.25">
      <c r="B59" s="22"/>
      <c r="C59" s="100" t="s">
        <v>2</v>
      </c>
      <c r="D59" s="101"/>
      <c r="E59" s="87">
        <v>26178.659799999994</v>
      </c>
      <c r="F59" s="87">
        <v>23712.301670000004</v>
      </c>
      <c r="G59" s="74">
        <f t="shared" si="3"/>
        <v>1</v>
      </c>
      <c r="H59" s="102">
        <f t="shared" si="4"/>
        <v>-9.4212543684149552E-2</v>
      </c>
      <c r="I59" s="196">
        <f t="shared" si="7"/>
        <v>-2466.3581299999896</v>
      </c>
      <c r="J59" s="100" t="s">
        <v>13</v>
      </c>
      <c r="K59" s="101"/>
      <c r="L59" s="87">
        <v>1067095.0776</v>
      </c>
      <c r="M59" s="87">
        <v>1082285.0802</v>
      </c>
      <c r="N59" s="74">
        <f t="shared" si="5"/>
        <v>1</v>
      </c>
      <c r="O59" s="102">
        <f t="shared" si="6"/>
        <v>1.4234910195784822E-2</v>
      </c>
      <c r="P59" s="197">
        <f t="shared" si="8"/>
        <v>15190.002600000007</v>
      </c>
    </row>
    <row r="60" spans="2:16" x14ac:dyDescent="0.25">
      <c r="B60" s="22"/>
      <c r="C60" s="82" t="s">
        <v>25</v>
      </c>
      <c r="D60" s="8"/>
      <c r="E60" s="33"/>
      <c r="F60" s="8"/>
      <c r="G60" s="8"/>
      <c r="H60" s="8"/>
      <c r="I60" s="8"/>
      <c r="J60" s="82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2"/>
      <c r="D61" s="8"/>
      <c r="E61" s="33"/>
      <c r="F61" s="8"/>
      <c r="G61" s="8"/>
      <c r="H61" s="8"/>
      <c r="I61" s="8"/>
      <c r="J61" s="82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49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US$ 8.5 millones, seguido de España por US$ 4.9 millones y Chile  por US$ 3.5 millones, como los principales. En tanto los principales destinos para las exportaciones Tradicionales son: China con exportaciones por US$ 518.4 millones, seguido deBrasil por US$ 133.7 millones y Corea del Sur por US$ 132.1 millones.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"/>
    </row>
    <row r="67" spans="2:16" x14ac:dyDescent="0.25">
      <c r="B67" s="22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5"/>
    </row>
    <row r="68" spans="2:16" x14ac:dyDescent="0.25">
      <c r="B68" s="22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"/>
    </row>
    <row r="69" spans="2:16" x14ac:dyDescent="0.25">
      <c r="B69" s="22"/>
      <c r="C69" s="252" t="s">
        <v>31</v>
      </c>
      <c r="D69" s="252"/>
      <c r="E69" s="252"/>
      <c r="F69" s="252"/>
      <c r="G69" s="252"/>
      <c r="H69" s="252"/>
      <c r="I69" s="117"/>
      <c r="J69" s="252" t="s">
        <v>32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23</v>
      </c>
      <c r="D70" s="253"/>
      <c r="E70" s="253"/>
      <c r="F70" s="253"/>
      <c r="G70" s="253"/>
      <c r="H70" s="253"/>
      <c r="I70" s="8"/>
      <c r="J70" s="253" t="s">
        <v>23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40</v>
      </c>
      <c r="D71" s="251"/>
      <c r="E71" s="77">
        <v>2015</v>
      </c>
      <c r="F71" s="78">
        <v>2016</v>
      </c>
      <c r="G71" s="78" t="s">
        <v>19</v>
      </c>
      <c r="H71" s="78" t="s">
        <v>20</v>
      </c>
      <c r="I71" s="8"/>
      <c r="J71" s="250" t="s">
        <v>11</v>
      </c>
      <c r="K71" s="251"/>
      <c r="L71" s="77">
        <v>2015</v>
      </c>
      <c r="M71" s="78">
        <v>2016</v>
      </c>
      <c r="N71" s="78" t="s">
        <v>19</v>
      </c>
      <c r="O71" s="78" t="s">
        <v>20</v>
      </c>
      <c r="P71" s="25"/>
    </row>
    <row r="72" spans="2:16" x14ac:dyDescent="0.25">
      <c r="B72" s="22"/>
      <c r="C72" s="118" t="s">
        <v>35</v>
      </c>
      <c r="D72" s="119"/>
      <c r="E72" s="122">
        <v>12.193608329999996</v>
      </c>
      <c r="F72" s="120">
        <v>8.5043682099999991</v>
      </c>
      <c r="G72" s="123">
        <f t="shared" ref="G72:G85" si="11">+F72/F$90</f>
        <v>0.35865250548245609</v>
      </c>
      <c r="H72" s="121">
        <f>IFERROR(F72/E72-1," - ")</f>
        <v>-0.30255524207082662</v>
      </c>
      <c r="I72" s="3"/>
      <c r="J72" s="198" t="s">
        <v>37</v>
      </c>
      <c r="K72" s="204"/>
      <c r="L72" s="122">
        <v>259.22924590000002</v>
      </c>
      <c r="M72" s="199">
        <v>518.40717699999993</v>
      </c>
      <c r="N72" s="123">
        <f t="shared" ref="N72:N85" si="12">+M72/M$90</f>
        <v>0.47899321990048821</v>
      </c>
      <c r="O72" s="121">
        <f>IFERROR(M72/L72-1," - ")</f>
        <v>0.99980204856970523</v>
      </c>
      <c r="P72" s="25"/>
    </row>
    <row r="73" spans="2:16" x14ac:dyDescent="0.25">
      <c r="B73" s="22"/>
      <c r="C73" s="89" t="s">
        <v>43</v>
      </c>
      <c r="D73" s="90"/>
      <c r="E73" s="108">
        <v>2.0407769</v>
      </c>
      <c r="F73" s="88">
        <v>4.9060475999999991</v>
      </c>
      <c r="G73" s="113">
        <f t="shared" si="11"/>
        <v>0.20690146761133599</v>
      </c>
      <c r="H73" s="110">
        <f t="shared" ref="H73:H90" si="13">IFERROR(F73/E73-1," - ")</f>
        <v>1.4040097670646894</v>
      </c>
      <c r="I73" s="3"/>
      <c r="J73" s="172" t="s">
        <v>83</v>
      </c>
      <c r="K73" s="206"/>
      <c r="L73" s="108">
        <v>93.811227000000002</v>
      </c>
      <c r="M73" s="173">
        <v>133.67834999999999</v>
      </c>
      <c r="N73" s="113">
        <f t="shared" si="12"/>
        <v>0.12351492444226797</v>
      </c>
      <c r="O73" s="110">
        <f t="shared" ref="O73:O90" si="14">IFERROR(M73/L73-1," - ")</f>
        <v>0.42497176803795544</v>
      </c>
      <c r="P73" s="25"/>
    </row>
    <row r="74" spans="2:16" x14ac:dyDescent="0.25">
      <c r="B74" s="22"/>
      <c r="C74" s="89" t="s">
        <v>77</v>
      </c>
      <c r="D74" s="90"/>
      <c r="E74" s="108">
        <v>1.0978165500000001</v>
      </c>
      <c r="F74" s="88">
        <v>3.5007986899999914</v>
      </c>
      <c r="G74" s="113">
        <f t="shared" si="11"/>
        <v>0.14763827133940585</v>
      </c>
      <c r="H74" s="110">
        <f t="shared" si="13"/>
        <v>2.18887403364432</v>
      </c>
      <c r="I74" s="3"/>
      <c r="J74" s="201" t="s">
        <v>85</v>
      </c>
      <c r="K74" s="207"/>
      <c r="L74" s="108">
        <v>103.91544</v>
      </c>
      <c r="M74" s="200">
        <v>132.06121300000001</v>
      </c>
      <c r="N74" s="113">
        <f t="shared" si="12"/>
        <v>0.12202073668211239</v>
      </c>
      <c r="O74" s="110">
        <f t="shared" si="14"/>
        <v>0.27085265673705461</v>
      </c>
      <c r="P74" s="25"/>
    </row>
    <row r="75" spans="2:16" x14ac:dyDescent="0.25">
      <c r="B75" s="22"/>
      <c r="C75" s="89" t="s">
        <v>80</v>
      </c>
      <c r="D75" s="90"/>
      <c r="E75" s="108">
        <v>5.3233714999999977</v>
      </c>
      <c r="F75" s="88">
        <v>1.6266213999999997</v>
      </c>
      <c r="G75" s="113">
        <f t="shared" si="11"/>
        <v>6.8599080634277984E-2</v>
      </c>
      <c r="H75" s="110">
        <f t="shared" si="13"/>
        <v>-0.69443774495167199</v>
      </c>
      <c r="I75" s="3"/>
      <c r="J75" s="89" t="s">
        <v>89</v>
      </c>
      <c r="K75" s="90"/>
      <c r="L75" s="108">
        <v>130.14943</v>
      </c>
      <c r="M75" s="88">
        <v>102.95393</v>
      </c>
      <c r="N75" s="113">
        <f t="shared" si="12"/>
        <v>9.5126450057055209E-2</v>
      </c>
      <c r="O75" s="110">
        <f t="shared" si="14"/>
        <v>-0.20895596699885655</v>
      </c>
      <c r="P75" s="25"/>
    </row>
    <row r="76" spans="2:16" x14ac:dyDescent="0.25">
      <c r="B76" s="22"/>
      <c r="C76" s="89" t="s">
        <v>74</v>
      </c>
      <c r="D76" s="90"/>
      <c r="E76" s="108">
        <v>2.5078494999999994</v>
      </c>
      <c r="F76" s="88">
        <v>1.4323300000000001</v>
      </c>
      <c r="G76" s="113">
        <f t="shared" si="11"/>
        <v>6.0405280026990561E-2</v>
      </c>
      <c r="H76" s="110">
        <f t="shared" si="13"/>
        <v>-0.42886126141142022</v>
      </c>
      <c r="I76" s="3"/>
      <c r="J76" s="89" t="s">
        <v>36</v>
      </c>
      <c r="K76" s="90"/>
      <c r="L76" s="108">
        <v>159.46091759999999</v>
      </c>
      <c r="M76" s="88">
        <v>101.05687630000001</v>
      </c>
      <c r="N76" s="113">
        <f t="shared" si="12"/>
        <v>9.3373627371718171E-2</v>
      </c>
      <c r="O76" s="110">
        <f t="shared" si="14"/>
        <v>-0.36625928270715014</v>
      </c>
      <c r="P76" s="25"/>
    </row>
    <row r="77" spans="2:16" x14ac:dyDescent="0.25">
      <c r="B77" s="22"/>
      <c r="C77" s="89" t="s">
        <v>36</v>
      </c>
      <c r="D77" s="90"/>
      <c r="E77" s="108">
        <v>0.70917560000000002</v>
      </c>
      <c r="F77" s="88">
        <v>1.0640185</v>
      </c>
      <c r="G77" s="113">
        <f t="shared" si="11"/>
        <v>4.4872575067476383E-2</v>
      </c>
      <c r="H77" s="110">
        <f t="shared" si="13"/>
        <v>0.50035971344755792</v>
      </c>
      <c r="I77" s="3"/>
      <c r="J77" s="89" t="s">
        <v>77</v>
      </c>
      <c r="K77" s="90"/>
      <c r="L77" s="108">
        <v>14.233094000000003</v>
      </c>
      <c r="M77" s="88">
        <v>47.878178200000008</v>
      </c>
      <c r="N77" s="113">
        <f t="shared" si="12"/>
        <v>4.4238050236305601E-2</v>
      </c>
      <c r="O77" s="110">
        <f t="shared" si="14"/>
        <v>2.3638629942302072</v>
      </c>
      <c r="P77" s="25"/>
    </row>
    <row r="78" spans="2:16" x14ac:dyDescent="0.25">
      <c r="B78" s="22"/>
      <c r="C78" s="89" t="s">
        <v>38</v>
      </c>
      <c r="D78" s="90"/>
      <c r="E78" s="108">
        <v>0.46356462000000009</v>
      </c>
      <c r="F78" s="88">
        <v>0.586117</v>
      </c>
      <c r="G78" s="113">
        <f t="shared" si="11"/>
        <v>2.4718159581646425E-2</v>
      </c>
      <c r="H78" s="110">
        <f t="shared" si="13"/>
        <v>0.26436957160363073</v>
      </c>
      <c r="I78" s="3"/>
      <c r="J78" s="89" t="s">
        <v>43</v>
      </c>
      <c r="K78" s="90"/>
      <c r="L78" s="108">
        <v>103.30619420000001</v>
      </c>
      <c r="M78" s="88">
        <v>16.73265</v>
      </c>
      <c r="N78" s="113">
        <f t="shared" si="12"/>
        <v>1.5460484068429294E-2</v>
      </c>
      <c r="O78" s="110">
        <f t="shared" si="14"/>
        <v>-0.83802858938346214</v>
      </c>
      <c r="P78" s="25"/>
    </row>
    <row r="79" spans="2:16" x14ac:dyDescent="0.25">
      <c r="B79" s="22"/>
      <c r="C79" s="89" t="s">
        <v>42</v>
      </c>
      <c r="D79" s="90"/>
      <c r="E79" s="108">
        <v>0.2849162999999999</v>
      </c>
      <c r="F79" s="88">
        <v>0.38809510000000003</v>
      </c>
      <c r="G79" s="113">
        <f t="shared" si="11"/>
        <v>1.6367033569500675E-2</v>
      </c>
      <c r="H79" s="110">
        <f t="shared" si="13"/>
        <v>0.36213723117982433</v>
      </c>
      <c r="I79" s="3"/>
      <c r="J79" s="89" t="s">
        <v>95</v>
      </c>
      <c r="K79" s="90"/>
      <c r="L79" s="108">
        <v>8.8919999999999999E-2</v>
      </c>
      <c r="M79" s="88">
        <v>11.257283000000001</v>
      </c>
      <c r="N79" s="113">
        <f t="shared" si="12"/>
        <v>1.0401403512013933E-2</v>
      </c>
      <c r="O79" s="110">
        <f t="shared" si="14"/>
        <v>125.60012370670266</v>
      </c>
      <c r="P79" s="25"/>
    </row>
    <row r="80" spans="2:16" x14ac:dyDescent="0.25">
      <c r="B80" s="22"/>
      <c r="C80" s="89" t="s">
        <v>186</v>
      </c>
      <c r="D80" s="90"/>
      <c r="E80" s="108">
        <v>8.4034800000000007E-2</v>
      </c>
      <c r="F80" s="88">
        <v>0.37822929999999999</v>
      </c>
      <c r="G80" s="113">
        <f t="shared" si="11"/>
        <v>1.5950965755735493E-2</v>
      </c>
      <c r="H80" s="110">
        <f t="shared" si="13"/>
        <v>3.500865117784536</v>
      </c>
      <c r="I80" s="3"/>
      <c r="J80" s="89" t="s">
        <v>35</v>
      </c>
      <c r="K80" s="90"/>
      <c r="L80" s="108">
        <v>50.736074600000016</v>
      </c>
      <c r="M80" s="88">
        <v>9.3801103999999977</v>
      </c>
      <c r="N80" s="113">
        <f t="shared" si="12"/>
        <v>8.6669503873748575E-3</v>
      </c>
      <c r="O80" s="110">
        <f t="shared" si="14"/>
        <v>-0.81511950867401173</v>
      </c>
      <c r="P80" s="25"/>
    </row>
    <row r="81" spans="2:16" x14ac:dyDescent="0.25">
      <c r="B81" s="22"/>
      <c r="C81" s="89" t="s">
        <v>33</v>
      </c>
      <c r="D81" s="90"/>
      <c r="E81" s="108">
        <v>0.1057577</v>
      </c>
      <c r="F81" s="88">
        <v>0.35004930000000001</v>
      </c>
      <c r="G81" s="113">
        <f t="shared" si="11"/>
        <v>1.4762537955465588E-2</v>
      </c>
      <c r="H81" s="110">
        <f t="shared" si="13"/>
        <v>2.3099178594088188</v>
      </c>
      <c r="I81" s="3"/>
      <c r="J81" s="89" t="s">
        <v>97</v>
      </c>
      <c r="K81" s="90"/>
      <c r="L81" s="108"/>
      <c r="M81" s="88">
        <v>5.0539987000000002</v>
      </c>
      <c r="N81" s="113">
        <f t="shared" si="12"/>
        <v>4.6697484488836122E-3</v>
      </c>
      <c r="O81" s="110" t="str">
        <f t="shared" si="14"/>
        <v xml:space="preserve"> - </v>
      </c>
      <c r="P81" s="25"/>
    </row>
    <row r="82" spans="2:16" x14ac:dyDescent="0.25">
      <c r="B82" s="22"/>
      <c r="C82" s="89" t="s">
        <v>44</v>
      </c>
      <c r="D82" s="90"/>
      <c r="E82" s="108">
        <v>0.22991070000000002</v>
      </c>
      <c r="F82" s="88">
        <v>0.22202999999999989</v>
      </c>
      <c r="G82" s="113">
        <f t="shared" si="11"/>
        <v>9.3636133603238816E-3</v>
      </c>
      <c r="H82" s="110">
        <f t="shared" si="13"/>
        <v>-3.4277221547323045E-2</v>
      </c>
      <c r="I82" s="3"/>
      <c r="J82" s="89" t="s">
        <v>198</v>
      </c>
      <c r="K82" s="90"/>
      <c r="L82" s="108">
        <v>1.0512505999999999</v>
      </c>
      <c r="M82" s="88">
        <v>1.2808776000000002</v>
      </c>
      <c r="N82" s="113">
        <f t="shared" si="12"/>
        <v>1.1834938117039413E-3</v>
      </c>
      <c r="O82" s="110">
        <f t="shared" si="14"/>
        <v>0.21843221777947175</v>
      </c>
      <c r="P82" s="25"/>
    </row>
    <row r="83" spans="2:16" x14ac:dyDescent="0.25">
      <c r="B83" s="22"/>
      <c r="C83" s="89" t="s">
        <v>187</v>
      </c>
      <c r="D83" s="90"/>
      <c r="E83" s="108">
        <v>0.17885220000000002</v>
      </c>
      <c r="F83" s="88">
        <v>0.17369299999999999</v>
      </c>
      <c r="G83" s="113">
        <f t="shared" si="11"/>
        <v>7.3251096491228065E-3</v>
      </c>
      <c r="H83" s="110">
        <f t="shared" si="13"/>
        <v>-2.8846164598478663E-2</v>
      </c>
      <c r="I83" s="3"/>
      <c r="J83" s="89" t="s">
        <v>38</v>
      </c>
      <c r="K83" s="90"/>
      <c r="L83" s="108">
        <v>21.091340899999999</v>
      </c>
      <c r="M83" s="88">
        <v>0.57291820000000004</v>
      </c>
      <c r="N83" s="113">
        <f t="shared" si="12"/>
        <v>5.2935982666303238E-4</v>
      </c>
      <c r="O83" s="110">
        <f t="shared" si="14"/>
        <v>-0.97283633114099444</v>
      </c>
      <c r="P83" s="25"/>
    </row>
    <row r="84" spans="2:16" x14ac:dyDescent="0.25">
      <c r="B84" s="22"/>
      <c r="C84" s="89" t="s">
        <v>188</v>
      </c>
      <c r="D84" s="90"/>
      <c r="E84" s="108">
        <v>1.17936E-2</v>
      </c>
      <c r="F84" s="88">
        <v>0.1062728</v>
      </c>
      <c r="G84" s="113">
        <f t="shared" si="11"/>
        <v>4.481815114709852E-3</v>
      </c>
      <c r="H84" s="110">
        <f t="shared" si="13"/>
        <v>8.0110568443901773</v>
      </c>
      <c r="I84" s="3"/>
      <c r="J84" s="89" t="s">
        <v>81</v>
      </c>
      <c r="K84" s="90"/>
      <c r="L84" s="108">
        <v>1.1568241999999997</v>
      </c>
      <c r="M84" s="88">
        <v>0.51518449999999993</v>
      </c>
      <c r="N84" s="113">
        <f t="shared" si="12"/>
        <v>4.7601555967235977E-4</v>
      </c>
      <c r="O84" s="110">
        <f t="shared" si="14"/>
        <v>-0.55465618717174137</v>
      </c>
      <c r="P84" s="25"/>
    </row>
    <row r="85" spans="2:16" x14ac:dyDescent="0.25">
      <c r="B85" s="22"/>
      <c r="C85" s="89" t="s">
        <v>81</v>
      </c>
      <c r="D85" s="90"/>
      <c r="E85" s="108">
        <v>9.3901600000000002E-2</v>
      </c>
      <c r="F85" s="88">
        <v>7.1439599999999992E-2</v>
      </c>
      <c r="G85" s="113">
        <f t="shared" si="11"/>
        <v>3.012803643724696E-3</v>
      </c>
      <c r="H85" s="110">
        <f t="shared" si="13"/>
        <v>-0.23920785162340163</v>
      </c>
      <c r="I85" s="3"/>
      <c r="J85" s="89" t="s">
        <v>86</v>
      </c>
      <c r="K85" s="90"/>
      <c r="L85" s="108"/>
      <c r="M85" s="88">
        <v>0.36263010000000001</v>
      </c>
      <c r="N85" s="113">
        <f t="shared" si="12"/>
        <v>3.3505971162863755E-4</v>
      </c>
      <c r="O85" s="110" t="str">
        <f t="shared" si="14"/>
        <v xml:space="preserve"> - </v>
      </c>
      <c r="P85" s="25"/>
    </row>
    <row r="86" spans="2:16" x14ac:dyDescent="0.25">
      <c r="B86" s="22"/>
      <c r="C86" s="89" t="s">
        <v>75</v>
      </c>
      <c r="D86" s="90"/>
      <c r="E86" s="108">
        <v>0.05</v>
      </c>
      <c r="F86" s="88">
        <v>6.3733999999999999E-2</v>
      </c>
      <c r="G86" s="113">
        <f t="shared" ref="G86:G88" si="15">+F86/F$90</f>
        <v>2.6878373819163291E-3</v>
      </c>
      <c r="H86" s="110">
        <f t="shared" ref="H86:H88" si="16">IFERROR(F86/E86-1," - ")</f>
        <v>0.27467999999999981</v>
      </c>
      <c r="I86" s="3"/>
      <c r="J86" s="89" t="s">
        <v>33</v>
      </c>
      <c r="K86" s="90"/>
      <c r="L86" s="108">
        <v>8.2371600000000003E-2</v>
      </c>
      <c r="M86" s="88">
        <v>0.2949176</v>
      </c>
      <c r="N86" s="113">
        <f t="shared" ref="N86:N88" si="17">+M86/M$90</f>
        <v>2.7249532239659606E-4</v>
      </c>
      <c r="O86" s="110">
        <f t="shared" ref="O86:O88" si="18">IFERROR(M86/L86-1," - ")</f>
        <v>2.5803310849856018</v>
      </c>
      <c r="P86" s="25"/>
    </row>
    <row r="87" spans="2:16" x14ac:dyDescent="0.25">
      <c r="B87" s="22"/>
      <c r="C87" s="89" t="s">
        <v>34</v>
      </c>
      <c r="D87" s="98"/>
      <c r="E87" s="108">
        <v>1.58581E-2</v>
      </c>
      <c r="F87" s="88">
        <v>6.1478599999999994E-2</v>
      </c>
      <c r="G87" s="113">
        <f t="shared" si="15"/>
        <v>2.5927209851551954E-3</v>
      </c>
      <c r="H87" s="110">
        <f t="shared" si="16"/>
        <v>2.8767948240962027</v>
      </c>
      <c r="I87" s="3"/>
      <c r="J87" s="89" t="s">
        <v>93</v>
      </c>
      <c r="K87" s="98"/>
      <c r="L87" s="108"/>
      <c r="M87" s="88">
        <v>0.2526292</v>
      </c>
      <c r="N87" s="113">
        <f t="shared" si="17"/>
        <v>2.3342206535247184E-4</v>
      </c>
      <c r="O87" s="110" t="str">
        <f t="shared" si="18"/>
        <v xml:space="preserve"> - </v>
      </c>
      <c r="P87" s="25"/>
    </row>
    <row r="88" spans="2:16" x14ac:dyDescent="0.25">
      <c r="B88" s="22"/>
      <c r="C88" s="89" t="s">
        <v>95</v>
      </c>
      <c r="D88" s="90"/>
      <c r="E88" s="108">
        <v>3.9607499999999997E-2</v>
      </c>
      <c r="F88" s="88">
        <v>5.3878349999999998E-2</v>
      </c>
      <c r="G88" s="113">
        <f t="shared" si="15"/>
        <v>2.2721976214574897E-3</v>
      </c>
      <c r="H88" s="110">
        <f t="shared" si="16"/>
        <v>0.36030676008331763</v>
      </c>
      <c r="I88" s="3"/>
      <c r="J88" s="89" t="s">
        <v>34</v>
      </c>
      <c r="K88" s="90"/>
      <c r="L88" s="108">
        <v>44.019202300000003</v>
      </c>
      <c r="M88" s="88">
        <v>0.15896399999999999</v>
      </c>
      <c r="N88" s="113">
        <f t="shared" si="17"/>
        <v>1.468781328393168E-4</v>
      </c>
      <c r="O88" s="110">
        <f t="shared" si="18"/>
        <v>-0.99638875782171998</v>
      </c>
      <c r="P88" s="25"/>
    </row>
    <row r="89" spans="2:16" x14ac:dyDescent="0.25">
      <c r="B89" s="22"/>
      <c r="C89" s="93" t="s">
        <v>41</v>
      </c>
      <c r="D89" s="94"/>
      <c r="E89" s="111">
        <f>+E90-SUM(E72:E88)</f>
        <v>0.74820450000000349</v>
      </c>
      <c r="F89" s="96">
        <f>+F90-SUM(F72:F88)</f>
        <v>0.22279855000000381</v>
      </c>
      <c r="G89" s="114">
        <f>+F89/F$90</f>
        <v>9.3960252192984064E-3</v>
      </c>
      <c r="H89" s="112">
        <f t="shared" si="13"/>
        <v>-0.7022223870612877</v>
      </c>
      <c r="I89" s="3"/>
      <c r="J89" s="93" t="s">
        <v>41</v>
      </c>
      <c r="K89" s="94"/>
      <c r="L89" s="111">
        <f>+L90-SUM(L72:L88)</f>
        <v>84.763467099999843</v>
      </c>
      <c r="M89" s="96">
        <f>+M90-SUM(M72:M88)</f>
        <v>0.38711220000050162</v>
      </c>
      <c r="N89" s="114">
        <f>+M89/M$90</f>
        <v>3.5768046309475008E-4</v>
      </c>
      <c r="O89" s="112">
        <f t="shared" si="14"/>
        <v>-0.99543303013379802</v>
      </c>
      <c r="P89" s="25"/>
    </row>
    <row r="90" spans="2:16" x14ac:dyDescent="0.25">
      <c r="B90" s="22"/>
      <c r="C90" s="100" t="s">
        <v>2</v>
      </c>
      <c r="D90" s="101"/>
      <c r="E90" s="87">
        <f>+H12</f>
        <v>26.178999999999998</v>
      </c>
      <c r="F90" s="87">
        <f>+I12</f>
        <v>23.712</v>
      </c>
      <c r="G90" s="74">
        <f>+F90/F$90</f>
        <v>1</v>
      </c>
      <c r="H90" s="102">
        <f t="shared" si="13"/>
        <v>-9.4235837885327856E-2</v>
      </c>
      <c r="I90" s="8"/>
      <c r="J90" s="100" t="s">
        <v>13</v>
      </c>
      <c r="K90" s="101"/>
      <c r="L90" s="87">
        <f>+H22</f>
        <v>1067.095</v>
      </c>
      <c r="M90" s="87">
        <f>+I22</f>
        <v>1082.2850000000001</v>
      </c>
      <c r="N90" s="74">
        <f>+M90/M$90</f>
        <v>1</v>
      </c>
      <c r="O90" s="102">
        <f t="shared" si="14"/>
        <v>1.423490879443734E-2</v>
      </c>
      <c r="P90" s="25"/>
    </row>
    <row r="91" spans="2:16" x14ac:dyDescent="0.25">
      <c r="B91" s="22"/>
      <c r="C91" s="82" t="s">
        <v>25</v>
      </c>
      <c r="D91" s="8"/>
      <c r="E91" s="33"/>
      <c r="F91" s="8"/>
      <c r="G91" s="8"/>
      <c r="H91" s="8"/>
      <c r="I91" s="8"/>
      <c r="J91" s="82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31</v>
      </c>
      <c r="D98" s="252"/>
      <c r="E98" s="252"/>
      <c r="F98" s="252"/>
      <c r="G98" s="252"/>
      <c r="H98" s="252"/>
      <c r="I98" s="8"/>
      <c r="J98" s="252" t="s">
        <v>32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23</v>
      </c>
      <c r="D99" s="253"/>
      <c r="E99" s="253"/>
      <c r="F99" s="253"/>
      <c r="G99" s="253"/>
      <c r="H99" s="253"/>
      <c r="I99" s="8"/>
      <c r="J99" s="253" t="s">
        <v>23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46</v>
      </c>
      <c r="D100" s="251"/>
      <c r="E100" s="77">
        <v>2015</v>
      </c>
      <c r="F100" s="78">
        <v>2016</v>
      </c>
      <c r="G100" s="78" t="s">
        <v>19</v>
      </c>
      <c r="H100" s="78" t="s">
        <v>20</v>
      </c>
      <c r="I100" s="8"/>
      <c r="J100" s="250" t="s">
        <v>46</v>
      </c>
      <c r="K100" s="251"/>
      <c r="L100" s="77">
        <v>2015</v>
      </c>
      <c r="M100" s="78">
        <v>2016</v>
      </c>
      <c r="N100" s="78" t="s">
        <v>19</v>
      </c>
      <c r="O100" s="78" t="s">
        <v>20</v>
      </c>
      <c r="P100" s="25"/>
    </row>
    <row r="101" spans="2:16" x14ac:dyDescent="0.25">
      <c r="B101" s="22"/>
      <c r="C101" s="105" t="str">
        <f>+C72</f>
        <v>Estados Unidos</v>
      </c>
      <c r="D101" s="115"/>
      <c r="E101" s="107">
        <f t="shared" ref="E101:F101" si="19">+E72</f>
        <v>12.193608329999996</v>
      </c>
      <c r="F101" s="99">
        <f t="shared" si="19"/>
        <v>8.5043682099999991</v>
      </c>
      <c r="G101" s="116">
        <f>+F101/F101</f>
        <v>1</v>
      </c>
      <c r="H101" s="109">
        <f>IFERROR(F101/E101-1," - ")</f>
        <v>-0.30255524207082662</v>
      </c>
      <c r="I101" s="8"/>
      <c r="J101" s="105" t="str">
        <f>+J72</f>
        <v>China</v>
      </c>
      <c r="K101" s="115"/>
      <c r="L101" s="107">
        <f t="shared" ref="L101:M101" si="20">+L72</f>
        <v>259.22924590000002</v>
      </c>
      <c r="M101" s="99">
        <f t="shared" si="20"/>
        <v>518.40717699999993</v>
      </c>
      <c r="N101" s="116">
        <f>+M101/M101</f>
        <v>1</v>
      </c>
      <c r="O101" s="109">
        <f>IFERROR(M101/L101-1," - ")</f>
        <v>0.99980204856970523</v>
      </c>
      <c r="P101" s="25"/>
    </row>
    <row r="102" spans="2:16" x14ac:dyDescent="0.25">
      <c r="B102" s="22"/>
      <c r="C102" s="89" t="s">
        <v>118</v>
      </c>
      <c r="D102" s="90"/>
      <c r="E102" s="91">
        <v>0.63411060000000008</v>
      </c>
      <c r="F102" s="88">
        <v>1.789602909999999</v>
      </c>
      <c r="G102" s="113">
        <f>+F102/F101</f>
        <v>0.21043337562638287</v>
      </c>
      <c r="H102" s="110">
        <f t="shared" ref="H102:H112" si="21">IFERROR(F102/E102-1," - ")</f>
        <v>1.8222251922614112</v>
      </c>
      <c r="I102" s="8"/>
      <c r="J102" s="89" t="s">
        <v>56</v>
      </c>
      <c r="K102" s="90"/>
      <c r="L102" s="91">
        <v>259.22924590000002</v>
      </c>
      <c r="M102" s="88">
        <v>518.40717699999993</v>
      </c>
      <c r="N102" s="113">
        <f>+M102/M101</f>
        <v>1</v>
      </c>
      <c r="O102" s="110">
        <f t="shared" ref="O102:O112" si="22">IFERROR(M102/L102-1," - ")</f>
        <v>0.99980204856970523</v>
      </c>
      <c r="P102" s="25"/>
    </row>
    <row r="103" spans="2:16" x14ac:dyDescent="0.25">
      <c r="B103" s="22"/>
      <c r="C103" s="89" t="s">
        <v>139</v>
      </c>
      <c r="D103" s="90"/>
      <c r="E103" s="91">
        <v>0.74614999999999998</v>
      </c>
      <c r="F103" s="88">
        <v>1.0560275000000001</v>
      </c>
      <c r="G103" s="113">
        <f>+F103/F101</f>
        <v>0.12417471514912219</v>
      </c>
      <c r="H103" s="110">
        <f t="shared" si="21"/>
        <v>0.41530188299939708</v>
      </c>
      <c r="I103" s="8"/>
      <c r="J103" s="89"/>
      <c r="K103" s="90"/>
      <c r="L103" s="91"/>
      <c r="M103" s="88"/>
      <c r="N103" s="113">
        <f>+M103/M101</f>
        <v>0</v>
      </c>
      <c r="O103" s="110" t="str">
        <f t="shared" si="22"/>
        <v xml:space="preserve"> - </v>
      </c>
      <c r="P103" s="25"/>
    </row>
    <row r="104" spans="2:16" x14ac:dyDescent="0.25">
      <c r="B104" s="22"/>
      <c r="C104" s="89" t="s">
        <v>133</v>
      </c>
      <c r="D104" s="90"/>
      <c r="E104" s="91">
        <v>2.6446106</v>
      </c>
      <c r="F104" s="88">
        <v>1.0458745</v>
      </c>
      <c r="G104" s="113">
        <f>+F104/F101</f>
        <v>0.12298085809245554</v>
      </c>
      <c r="H104" s="110">
        <f t="shared" si="21"/>
        <v>-0.60452608788605777</v>
      </c>
      <c r="I104" s="8"/>
      <c r="J104" s="89"/>
      <c r="K104" s="90"/>
      <c r="L104" s="91"/>
      <c r="M104" s="88"/>
      <c r="N104" s="113">
        <f>+M104/M101</f>
        <v>0</v>
      </c>
      <c r="O104" s="110" t="str">
        <f t="shared" si="22"/>
        <v xml:space="preserve"> - </v>
      </c>
      <c r="P104" s="25"/>
    </row>
    <row r="105" spans="2:16" x14ac:dyDescent="0.25">
      <c r="B105" s="22"/>
      <c r="C105" s="105" t="str">
        <f>+C73</f>
        <v>España</v>
      </c>
      <c r="D105" s="115"/>
      <c r="E105" s="107">
        <f t="shared" ref="E105:F105" si="23">+E73</f>
        <v>2.0407769</v>
      </c>
      <c r="F105" s="99">
        <f t="shared" si="23"/>
        <v>4.9060475999999991</v>
      </c>
      <c r="G105" s="116">
        <f>+F105/F105</f>
        <v>1</v>
      </c>
      <c r="H105" s="109">
        <f t="shared" si="21"/>
        <v>1.4040097670646894</v>
      </c>
      <c r="I105" s="8"/>
      <c r="J105" s="105" t="str">
        <f>+J73</f>
        <v>Brasil</v>
      </c>
      <c r="K105" s="115"/>
      <c r="L105" s="107">
        <f t="shared" ref="L105:M105" si="24">+L73</f>
        <v>93.811227000000002</v>
      </c>
      <c r="M105" s="99">
        <f t="shared" si="24"/>
        <v>133.67834999999999</v>
      </c>
      <c r="N105" s="116">
        <f>+M105/M105</f>
        <v>1</v>
      </c>
      <c r="O105" s="109">
        <f t="shared" si="22"/>
        <v>0.42497176803795544</v>
      </c>
      <c r="P105" s="25"/>
    </row>
    <row r="106" spans="2:16" x14ac:dyDescent="0.25">
      <c r="B106" s="22"/>
      <c r="C106" s="85" t="s">
        <v>129</v>
      </c>
      <c r="D106" s="90"/>
      <c r="E106" s="91">
        <v>1.4982843000000003</v>
      </c>
      <c r="F106" s="88">
        <v>2.1383907</v>
      </c>
      <c r="G106" s="113">
        <f>+F106/F105</f>
        <v>0.43586831485287675</v>
      </c>
      <c r="H106" s="110">
        <f t="shared" si="21"/>
        <v>0.42722626139778641</v>
      </c>
      <c r="I106" s="8"/>
      <c r="J106" s="89" t="s">
        <v>56</v>
      </c>
      <c r="K106" s="90"/>
      <c r="L106" s="91">
        <v>93.811227000000002</v>
      </c>
      <c r="M106" s="88">
        <v>133.67834999999999</v>
      </c>
      <c r="N106" s="113">
        <f>+M106/M105</f>
        <v>1</v>
      </c>
      <c r="O106" s="110">
        <f t="shared" si="22"/>
        <v>0.42497176803795544</v>
      </c>
      <c r="P106" s="25"/>
    </row>
    <row r="107" spans="2:16" x14ac:dyDescent="0.25">
      <c r="B107" s="22"/>
      <c r="C107" s="89" t="s">
        <v>130</v>
      </c>
      <c r="D107" s="90"/>
      <c r="E107" s="91">
        <v>7.8280100000000005E-2</v>
      </c>
      <c r="F107" s="88">
        <v>1.2886405000000001</v>
      </c>
      <c r="G107" s="113">
        <f>+F107/F105</f>
        <v>0.26266367656114881</v>
      </c>
      <c r="H107" s="110">
        <f t="shared" si="21"/>
        <v>15.461916885645266</v>
      </c>
      <c r="I107" s="8"/>
      <c r="J107" s="89"/>
      <c r="K107" s="90"/>
      <c r="L107" s="91"/>
      <c r="M107" s="88"/>
      <c r="N107" s="113">
        <f>+M107/M105</f>
        <v>0</v>
      </c>
      <c r="O107" s="110" t="str">
        <f t="shared" si="22"/>
        <v xml:space="preserve"> - </v>
      </c>
      <c r="P107" s="25"/>
    </row>
    <row r="108" spans="2:16" x14ac:dyDescent="0.25">
      <c r="B108" s="22"/>
      <c r="C108" s="93" t="s">
        <v>118</v>
      </c>
      <c r="D108" s="94"/>
      <c r="E108" s="95">
        <v>0.2791614</v>
      </c>
      <c r="F108" s="96">
        <v>0.99650930000000004</v>
      </c>
      <c r="G108" s="113">
        <f>+F108/F105</f>
        <v>0.20311855514814006</v>
      </c>
      <c r="H108" s="110">
        <f t="shared" si="21"/>
        <v>2.5696528961382197</v>
      </c>
      <c r="I108" s="8"/>
      <c r="J108" s="93"/>
      <c r="K108" s="94"/>
      <c r="L108" s="95"/>
      <c r="M108" s="96"/>
      <c r="N108" s="113">
        <f>+M108/M105</f>
        <v>0</v>
      </c>
      <c r="O108" s="110" t="str">
        <f t="shared" si="22"/>
        <v xml:space="preserve"> - </v>
      </c>
      <c r="P108" s="25"/>
    </row>
    <row r="109" spans="2:16" x14ac:dyDescent="0.25">
      <c r="B109" s="22"/>
      <c r="C109" s="106" t="str">
        <f>+C74</f>
        <v xml:space="preserve">Chile </v>
      </c>
      <c r="D109" s="125"/>
      <c r="E109" s="107">
        <f t="shared" ref="E109:F109" si="25">+E74</f>
        <v>1.0978165500000001</v>
      </c>
      <c r="F109" s="99">
        <f t="shared" si="25"/>
        <v>3.5007986899999914</v>
      </c>
      <c r="G109" s="109">
        <f>+F109/F109</f>
        <v>1</v>
      </c>
      <c r="H109" s="109">
        <f t="shared" si="21"/>
        <v>2.18887403364432</v>
      </c>
      <c r="I109" s="8"/>
      <c r="J109" s="105" t="str">
        <f>+J74</f>
        <v>Corea del Sur</v>
      </c>
      <c r="K109" s="126"/>
      <c r="L109" s="107">
        <f t="shared" ref="L109:M109" si="26">+L74</f>
        <v>103.91544</v>
      </c>
      <c r="M109" s="99">
        <f t="shared" si="26"/>
        <v>132.06121300000001</v>
      </c>
      <c r="N109" s="109">
        <f>+M109/M109</f>
        <v>1</v>
      </c>
      <c r="O109" s="109">
        <f t="shared" si="22"/>
        <v>0.27085265673705461</v>
      </c>
      <c r="P109" s="25"/>
    </row>
    <row r="110" spans="2:16" x14ac:dyDescent="0.25">
      <c r="B110" s="22"/>
      <c r="C110" s="89" t="s">
        <v>140</v>
      </c>
      <c r="D110" s="90"/>
      <c r="E110" s="91">
        <v>0.18668369999999998</v>
      </c>
      <c r="F110" s="88">
        <v>2.7290941999999996</v>
      </c>
      <c r="G110" s="110">
        <f>+F110/F109</f>
        <v>0.77956330588092348</v>
      </c>
      <c r="H110" s="110">
        <f t="shared" si="21"/>
        <v>13.618813533265088</v>
      </c>
      <c r="I110" s="8"/>
      <c r="J110" s="89" t="s">
        <v>68</v>
      </c>
      <c r="K110" s="90"/>
      <c r="L110" s="91"/>
      <c r="M110" s="88">
        <v>8.1573000000000007E-2</v>
      </c>
      <c r="N110" s="110">
        <f>+M110/M109</f>
        <v>6.1769082796475606E-4</v>
      </c>
      <c r="O110" s="110" t="str">
        <f t="shared" si="22"/>
        <v xml:space="preserve"> - </v>
      </c>
      <c r="P110" s="25"/>
    </row>
    <row r="111" spans="2:16" x14ac:dyDescent="0.25">
      <c r="B111" s="22"/>
      <c r="C111" s="89" t="s">
        <v>138</v>
      </c>
      <c r="D111" s="90"/>
      <c r="E111" s="91">
        <v>0.42648964999999989</v>
      </c>
      <c r="F111" s="88">
        <v>0.42185200000000028</v>
      </c>
      <c r="G111" s="110">
        <f>+F111/F109</f>
        <v>0.12050164472610715</v>
      </c>
      <c r="H111" s="110">
        <f t="shared" si="21"/>
        <v>-1.087400362470603E-2</v>
      </c>
      <c r="I111" s="8"/>
      <c r="J111" s="89" t="s">
        <v>56</v>
      </c>
      <c r="K111" s="90"/>
      <c r="L111" s="91">
        <v>103.91544</v>
      </c>
      <c r="M111" s="88">
        <v>131.97964000000002</v>
      </c>
      <c r="N111" s="110">
        <f>+M111/M109</f>
        <v>0.9993823091720353</v>
      </c>
      <c r="O111" s="110">
        <f t="shared" si="22"/>
        <v>0.27006766270729377</v>
      </c>
      <c r="P111" s="25"/>
    </row>
    <row r="112" spans="2:16" x14ac:dyDescent="0.25">
      <c r="B112" s="22"/>
      <c r="C112" s="93" t="s">
        <v>200</v>
      </c>
      <c r="D112" s="94"/>
      <c r="E112" s="95">
        <v>1.7600000000000001E-2</v>
      </c>
      <c r="F112" s="96">
        <v>0.23915290000000008</v>
      </c>
      <c r="G112" s="112">
        <f>+F112/F109</f>
        <v>6.8313810983516077E-2</v>
      </c>
      <c r="H112" s="112">
        <f t="shared" si="21"/>
        <v>12.588232954545459</v>
      </c>
      <c r="I112" s="8"/>
      <c r="J112" s="93"/>
      <c r="K112" s="94"/>
      <c r="L112" s="95"/>
      <c r="M112" s="96"/>
      <c r="N112" s="112">
        <f>+M112/M109</f>
        <v>0</v>
      </c>
      <c r="O112" s="112" t="str">
        <f t="shared" si="22"/>
        <v xml:space="preserve"> - </v>
      </c>
      <c r="P112" s="25"/>
    </row>
    <row r="113" spans="2:16" x14ac:dyDescent="0.25">
      <c r="B113" s="22"/>
      <c r="C113" s="82" t="s">
        <v>25</v>
      </c>
      <c r="D113" s="8"/>
      <c r="E113" s="33"/>
      <c r="F113" s="8"/>
      <c r="G113" s="8"/>
      <c r="H113" s="8"/>
      <c r="I113" s="8"/>
      <c r="J113" s="82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sortState ref="J106:M107">
    <sortCondition descending="1" ref="M106:M107"/>
  </sortState>
  <mergeCells count="25">
    <mergeCell ref="C38:D38"/>
    <mergeCell ref="J38:K38"/>
    <mergeCell ref="C33:O35"/>
    <mergeCell ref="C36:H36"/>
    <mergeCell ref="J36:O36"/>
    <mergeCell ref="C37:H37"/>
    <mergeCell ref="J37:O37"/>
    <mergeCell ref="F10:L10"/>
    <mergeCell ref="F11:G11"/>
    <mergeCell ref="B1:P1"/>
    <mergeCell ref="C7:O8"/>
    <mergeCell ref="F9:L9"/>
    <mergeCell ref="C66:O68"/>
    <mergeCell ref="C69:H69"/>
    <mergeCell ref="J69:O69"/>
    <mergeCell ref="C70:H70"/>
    <mergeCell ref="J70:O70"/>
    <mergeCell ref="C100:D100"/>
    <mergeCell ref="J100:K100"/>
    <mergeCell ref="C71:D71"/>
    <mergeCell ref="J71:K71"/>
    <mergeCell ref="C98:H98"/>
    <mergeCell ref="J98:O98"/>
    <mergeCell ref="C99:H99"/>
    <mergeCell ref="J99:O9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114"/>
  <sheetViews>
    <sheetView zoomScaleNormal="100" workbookViewId="0">
      <selection activeCell="C18" sqref="C18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1" t="s">
        <v>221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9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US$ 48.0 millones, disminuyendo en -70.2% respecto al 2015. De otro lado el 61.3% de estas exportaciones fueron de tipo Tradicional en tanto las exportaciones No Tradicional representaron el 38.7%.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"/>
    </row>
    <row r="8" spans="2:16" x14ac:dyDescent="0.25">
      <c r="B8" s="22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"/>
    </row>
    <row r="9" spans="2:16" x14ac:dyDescent="0.25">
      <c r="B9" s="22"/>
      <c r="C9" s="8"/>
      <c r="D9" s="8"/>
      <c r="E9" s="8"/>
      <c r="F9" s="254" t="s">
        <v>24</v>
      </c>
      <c r="G9" s="254"/>
      <c r="H9" s="254"/>
      <c r="I9" s="254"/>
      <c r="J9" s="254"/>
      <c r="K9" s="254"/>
      <c r="L9" s="25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55" t="s">
        <v>23</v>
      </c>
      <c r="G10" s="255"/>
      <c r="H10" s="255"/>
      <c r="I10" s="255"/>
      <c r="J10" s="255"/>
      <c r="K10" s="255"/>
      <c r="L10" s="25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11</v>
      </c>
      <c r="G11" s="251"/>
      <c r="H11" s="77">
        <v>2015</v>
      </c>
      <c r="I11" s="78">
        <v>2016</v>
      </c>
      <c r="J11" s="78" t="s">
        <v>19</v>
      </c>
      <c r="K11" s="78" t="s">
        <v>20</v>
      </c>
      <c r="L11" s="78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67" t="s">
        <v>2</v>
      </c>
      <c r="G12" s="68"/>
      <c r="H12" s="79">
        <v>14.615</v>
      </c>
      <c r="I12" s="80">
        <v>18.587</v>
      </c>
      <c r="J12" s="69">
        <f t="shared" ref="J12:J27" si="0">IFERROR(I12/I$27, " - ")</f>
        <v>0.38701147271326541</v>
      </c>
      <c r="K12" s="70">
        <f>IFERROR(I12/H12-1," - ")</f>
        <v>0.27177557304139577</v>
      </c>
      <c r="L12" s="71">
        <f>IFERROR(I12-H12, " - ")</f>
        <v>3.9719999999999995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7" t="s">
        <v>3</v>
      </c>
      <c r="G13" s="55"/>
      <c r="H13" s="27">
        <v>11.698</v>
      </c>
      <c r="I13" s="61">
        <v>16.556999999999999</v>
      </c>
      <c r="J13" s="69">
        <f t="shared" si="0"/>
        <v>0.34474358173527386</v>
      </c>
      <c r="K13" s="65">
        <f t="shared" ref="K13:K27" si="1">IFERROR(I13/H13-1," - ")</f>
        <v>0.41537014874337475</v>
      </c>
      <c r="L13" s="155">
        <f t="shared" ref="L13:L27" si="2">IFERROR(I13-H13, " - ")</f>
        <v>4.8589999999999982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7" t="s">
        <v>4</v>
      </c>
      <c r="G14" s="55"/>
      <c r="H14" s="27">
        <v>2.8769999999999998</v>
      </c>
      <c r="I14" s="61">
        <v>2.016</v>
      </c>
      <c r="J14" s="73">
        <f t="shared" si="0"/>
        <v>4.1976388281591608E-2</v>
      </c>
      <c r="K14" s="64">
        <f t="shared" si="1"/>
        <v>-0.2992700729927007</v>
      </c>
      <c r="L14" s="156">
        <f t="shared" si="2"/>
        <v>-0.86099999999999977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7" t="s">
        <v>5</v>
      </c>
      <c r="G15" s="55"/>
      <c r="H15" s="27">
        <v>0</v>
      </c>
      <c r="I15" s="61">
        <v>0.01</v>
      </c>
      <c r="J15" s="73">
        <f t="shared" si="0"/>
        <v>2.0821621171424406E-4</v>
      </c>
      <c r="K15" s="64" t="str">
        <f t="shared" si="1"/>
        <v xml:space="preserve"> - </v>
      </c>
      <c r="L15" s="156">
        <f t="shared" si="2"/>
        <v>0.01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7" t="s">
        <v>6</v>
      </c>
      <c r="G16" s="55"/>
      <c r="H16" s="27">
        <v>0</v>
      </c>
      <c r="I16" s="61">
        <v>0</v>
      </c>
      <c r="J16" s="73">
        <f t="shared" si="0"/>
        <v>0</v>
      </c>
      <c r="K16" s="64" t="str">
        <f t="shared" si="1"/>
        <v xml:space="preserve"> - </v>
      </c>
      <c r="L16" s="156">
        <f t="shared" si="2"/>
        <v>0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7" t="s">
        <v>17</v>
      </c>
      <c r="G17" s="55"/>
      <c r="H17" s="27">
        <v>0</v>
      </c>
      <c r="I17" s="61">
        <v>0</v>
      </c>
      <c r="J17" s="73">
        <f t="shared" si="0"/>
        <v>0</v>
      </c>
      <c r="K17" s="64" t="str">
        <f t="shared" si="1"/>
        <v xml:space="preserve"> - </v>
      </c>
      <c r="L17" s="156">
        <f t="shared" si="2"/>
        <v>0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7" t="s">
        <v>7</v>
      </c>
      <c r="G18" s="55"/>
      <c r="H18" s="27">
        <v>0</v>
      </c>
      <c r="I18" s="61">
        <v>4.0000000000000001E-3</v>
      </c>
      <c r="J18" s="73">
        <f t="shared" si="0"/>
        <v>8.3286484685697625E-5</v>
      </c>
      <c r="K18" s="64" t="str">
        <f t="shared" si="1"/>
        <v xml:space="preserve"> - </v>
      </c>
      <c r="L18" s="156">
        <f t="shared" si="2"/>
        <v>4.0000000000000001E-3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7" t="s">
        <v>8</v>
      </c>
      <c r="G19" s="55"/>
      <c r="H19" s="27">
        <v>0.04</v>
      </c>
      <c r="I19" s="61">
        <v>0</v>
      </c>
      <c r="J19" s="73">
        <f t="shared" si="0"/>
        <v>0</v>
      </c>
      <c r="K19" s="64">
        <f t="shared" si="1"/>
        <v>-1</v>
      </c>
      <c r="L19" s="156">
        <f t="shared" si="2"/>
        <v>-0.04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7" t="s">
        <v>9</v>
      </c>
      <c r="G20" s="55"/>
      <c r="H20" s="27">
        <v>0</v>
      </c>
      <c r="I20" s="61">
        <v>0</v>
      </c>
      <c r="J20" s="73">
        <f t="shared" si="0"/>
        <v>0</v>
      </c>
      <c r="K20" s="64" t="str">
        <f t="shared" si="1"/>
        <v xml:space="preserve"> - </v>
      </c>
      <c r="L20" s="156">
        <f t="shared" si="2"/>
        <v>0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8" t="s">
        <v>10</v>
      </c>
      <c r="G21" s="56"/>
      <c r="H21" s="62">
        <v>0</v>
      </c>
      <c r="I21" s="63">
        <v>0</v>
      </c>
      <c r="J21" s="74">
        <f t="shared" si="0"/>
        <v>0</v>
      </c>
      <c r="K21" s="66" t="str">
        <f t="shared" si="1"/>
        <v xml:space="preserve"> - </v>
      </c>
      <c r="L21" s="157">
        <f t="shared" si="2"/>
        <v>0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67" t="s">
        <v>13</v>
      </c>
      <c r="G22" s="68"/>
      <c r="H22" s="79">
        <v>146.637</v>
      </c>
      <c r="I22" s="80">
        <v>29.44</v>
      </c>
      <c r="J22" s="72">
        <f t="shared" si="0"/>
        <v>0.61298852728673459</v>
      </c>
      <c r="K22" s="72">
        <f t="shared" si="1"/>
        <v>-0.7992321174055661</v>
      </c>
      <c r="L22" s="154">
        <f t="shared" si="2"/>
        <v>-117.197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59" t="s">
        <v>14</v>
      </c>
      <c r="G23" s="60"/>
      <c r="H23" s="27">
        <v>0</v>
      </c>
      <c r="I23" s="61">
        <v>0</v>
      </c>
      <c r="J23" s="73">
        <f t="shared" si="0"/>
        <v>0</v>
      </c>
      <c r="K23" s="64" t="str">
        <f t="shared" si="1"/>
        <v xml:space="preserve"> - </v>
      </c>
      <c r="L23" s="156">
        <f t="shared" si="2"/>
        <v>0</v>
      </c>
      <c r="M23" s="81"/>
      <c r="N23" s="81"/>
      <c r="O23" s="8"/>
      <c r="P23" s="25"/>
    </row>
    <row r="24" spans="2:16" x14ac:dyDescent="0.25">
      <c r="B24" s="22"/>
      <c r="C24" s="8"/>
      <c r="D24" s="8"/>
      <c r="E24" s="8"/>
      <c r="F24" s="57" t="s">
        <v>15</v>
      </c>
      <c r="G24" s="55"/>
      <c r="H24" s="27">
        <v>146.637</v>
      </c>
      <c r="I24" s="61">
        <v>29.44</v>
      </c>
      <c r="J24" s="73">
        <f t="shared" si="0"/>
        <v>0.61298852728673459</v>
      </c>
      <c r="K24" s="64">
        <f t="shared" si="1"/>
        <v>-0.7992321174055661</v>
      </c>
      <c r="L24" s="156">
        <f t="shared" si="2"/>
        <v>-117.197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7" t="s">
        <v>16</v>
      </c>
      <c r="G25" s="55"/>
      <c r="H25" s="27">
        <v>0</v>
      </c>
      <c r="I25" s="61">
        <v>0</v>
      </c>
      <c r="J25" s="73">
        <f t="shared" si="0"/>
        <v>0</v>
      </c>
      <c r="K25" s="64" t="str">
        <f t="shared" si="1"/>
        <v xml:space="preserve"> - </v>
      </c>
      <c r="L25" s="156">
        <f t="shared" si="2"/>
        <v>0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58" t="s">
        <v>18</v>
      </c>
      <c r="G26" s="56"/>
      <c r="H26" s="62">
        <v>0</v>
      </c>
      <c r="I26" s="63">
        <v>0</v>
      </c>
      <c r="J26" s="74">
        <f t="shared" si="0"/>
        <v>0</v>
      </c>
      <c r="K26" s="66" t="str">
        <f t="shared" si="1"/>
        <v xml:space="preserve"> - </v>
      </c>
      <c r="L26" s="157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75"/>
      <c r="G27" s="76" t="s">
        <v>12</v>
      </c>
      <c r="H27" s="80">
        <f>+H22+H12</f>
        <v>161.25200000000001</v>
      </c>
      <c r="I27" s="80">
        <f>+I22+I12</f>
        <v>48.027000000000001</v>
      </c>
      <c r="J27" s="74">
        <f t="shared" si="0"/>
        <v>1</v>
      </c>
      <c r="K27" s="74">
        <f t="shared" si="1"/>
        <v>-0.70216183365167573</v>
      </c>
      <c r="L27" s="154">
        <f t="shared" si="2"/>
        <v>-113.22500000000001</v>
      </c>
      <c r="M27" s="81"/>
      <c r="N27" s="81"/>
      <c r="O27" s="8"/>
      <c r="P27" s="25"/>
    </row>
    <row r="28" spans="2:16" x14ac:dyDescent="0.25">
      <c r="B28" s="22"/>
      <c r="C28" s="8"/>
      <c r="D28" s="8"/>
      <c r="E28" s="8"/>
      <c r="F28" s="82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49" t="str">
        <f>+CONCATENATE("Los productos representativos en las exportaciones de tipo No Tradicional son: ",C40," con exportaciones de US$ ",FIXED(F40,1)," mil, ",C47," equivalente a US$ ",FIXED(F47,1)," mil  y  ",C48," por US$ ",FIXED(F48,1)," mil. En tanto el principal producto exportados de tipo Tradicional es el  ",J40," con exportaciones por US$ ",FIXED(M40,1)," mil. ")</f>
        <v xml:space="preserve">Los productos representativos en las exportaciones de tipo No Tradicional son: Nueces del Brasil con exportaciones de US$ 16,482.5 mil, Madera aserrada equivalente a US$ 1,327.4 mil  y  Madera perfilada por US$ 688.4 mil. En tanto el principal producto exportados de tipo Tradicional es el  Oro con exportaciones por US$ 29,440.3 mil. 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"/>
    </row>
    <row r="34" spans="2:16" x14ac:dyDescent="0.25">
      <c r="B34" s="22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"/>
    </row>
    <row r="35" spans="2:16" x14ac:dyDescent="0.25">
      <c r="B35" s="22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5"/>
    </row>
    <row r="36" spans="2:16" x14ac:dyDescent="0.25">
      <c r="B36" s="22"/>
      <c r="C36" s="252" t="s">
        <v>27</v>
      </c>
      <c r="D36" s="252"/>
      <c r="E36" s="252"/>
      <c r="F36" s="252"/>
      <c r="G36" s="252"/>
      <c r="H36" s="252"/>
      <c r="I36" s="84"/>
      <c r="J36" s="252" t="s">
        <v>28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26</v>
      </c>
      <c r="D37" s="253"/>
      <c r="E37" s="253"/>
      <c r="F37" s="253"/>
      <c r="G37" s="253"/>
      <c r="H37" s="253"/>
      <c r="I37" s="8"/>
      <c r="J37" s="253" t="s">
        <v>26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11</v>
      </c>
      <c r="D38" s="251"/>
      <c r="E38" s="77">
        <v>2015</v>
      </c>
      <c r="F38" s="78">
        <v>2016</v>
      </c>
      <c r="G38" s="78" t="s">
        <v>19</v>
      </c>
      <c r="H38" s="78" t="s">
        <v>20</v>
      </c>
      <c r="I38" s="8"/>
      <c r="J38" s="250" t="s">
        <v>11</v>
      </c>
      <c r="K38" s="251"/>
      <c r="L38" s="77">
        <v>2015</v>
      </c>
      <c r="M38" s="78">
        <v>2016</v>
      </c>
      <c r="N38" s="78" t="s">
        <v>19</v>
      </c>
      <c r="O38" s="78" t="s">
        <v>20</v>
      </c>
      <c r="P38" s="25"/>
    </row>
    <row r="39" spans="2:16" x14ac:dyDescent="0.25">
      <c r="B39" s="22"/>
      <c r="C39" s="118" t="s">
        <v>3</v>
      </c>
      <c r="D39" s="188"/>
      <c r="E39" s="120">
        <v>11698.241099999997</v>
      </c>
      <c r="F39" s="122">
        <v>16557.308599999989</v>
      </c>
      <c r="G39" s="124">
        <f>+F39/F$59</f>
        <v>0.89080319682901699</v>
      </c>
      <c r="H39" s="189">
        <f>IFERROR(F39/E39-1," - ")</f>
        <v>0.41536735808941327</v>
      </c>
      <c r="I39" s="193">
        <f>+F39-E39</f>
        <v>4859.0674999999919</v>
      </c>
      <c r="J39" s="118" t="s">
        <v>15</v>
      </c>
      <c r="K39" s="188"/>
      <c r="L39" s="120">
        <v>146637.3159000001</v>
      </c>
      <c r="M39" s="122">
        <v>29440.348700000002</v>
      </c>
      <c r="N39" s="124">
        <f>+M39/M$59</f>
        <v>1</v>
      </c>
      <c r="O39" s="189">
        <f>IFERROR(M39/L39-1," - ")</f>
        <v>-0.79923017194288415</v>
      </c>
      <c r="P39" s="194">
        <f>+M39-L39</f>
        <v>-117196.9672000001</v>
      </c>
    </row>
    <row r="40" spans="2:16" x14ac:dyDescent="0.25">
      <c r="B40" s="22"/>
      <c r="C40" s="164" t="s">
        <v>119</v>
      </c>
      <c r="D40" s="165"/>
      <c r="E40" s="166">
        <v>11600.819999999998</v>
      </c>
      <c r="F40" s="167">
        <v>16482.45359999999</v>
      </c>
      <c r="G40" s="168">
        <f t="shared" ref="G40:G58" si="3">+F40/F$59</f>
        <v>0.8867759074361844</v>
      </c>
      <c r="H40" s="169">
        <f t="shared" ref="H40:H58" si="4">IFERROR(F40/E40-1," - ")</f>
        <v>0.42080073649966065</v>
      </c>
      <c r="I40" s="193">
        <f>+F40-E40</f>
        <v>4881.6335999999919</v>
      </c>
      <c r="J40" s="164" t="s">
        <v>60</v>
      </c>
      <c r="K40" s="165"/>
      <c r="L40" s="166">
        <v>146637.3159000001</v>
      </c>
      <c r="M40" s="167">
        <v>29440.348700000002</v>
      </c>
      <c r="N40" s="168">
        <f t="shared" ref="N40:N58" si="5">+M40/M$59</f>
        <v>1</v>
      </c>
      <c r="O40" s="169">
        <f t="shared" ref="O40:O58" si="6">IFERROR(M40/L40-1," - ")</f>
        <v>-0.79923017194288415</v>
      </c>
      <c r="P40" s="194">
        <f>+M40-L40</f>
        <v>-117196.9672000001</v>
      </c>
    </row>
    <row r="41" spans="2:16" x14ac:dyDescent="0.25">
      <c r="B41" s="22"/>
      <c r="C41" s="164" t="s">
        <v>141</v>
      </c>
      <c r="D41" s="165"/>
      <c r="E41" s="166"/>
      <c r="F41" s="167">
        <v>43.26</v>
      </c>
      <c r="G41" s="168">
        <f t="shared" si="3"/>
        <v>2.327440239582374E-3</v>
      </c>
      <c r="H41" s="169" t="str">
        <f t="shared" si="4"/>
        <v xml:space="preserve"> - </v>
      </c>
      <c r="I41" s="193">
        <f t="shared" ref="I41:I58" si="7">+F41-E41</f>
        <v>43.26</v>
      </c>
      <c r="J41" s="89"/>
      <c r="K41" s="103"/>
      <c r="L41" s="88"/>
      <c r="M41" s="108"/>
      <c r="N41" s="110">
        <f t="shared" si="5"/>
        <v>0</v>
      </c>
      <c r="O41" s="92" t="str">
        <f t="shared" si="6"/>
        <v xml:space="preserve"> - </v>
      </c>
      <c r="P41" s="194">
        <f t="shared" ref="P41:P58" si="8">+M41-L41</f>
        <v>0</v>
      </c>
    </row>
    <row r="42" spans="2:16" x14ac:dyDescent="0.25">
      <c r="B42" s="22"/>
      <c r="C42" s="164" t="s">
        <v>142</v>
      </c>
      <c r="D42" s="165"/>
      <c r="E42" s="166"/>
      <c r="F42" s="167">
        <v>18.094999999999999</v>
      </c>
      <c r="G42" s="168">
        <f t="shared" si="3"/>
        <v>9.7353285102272434E-4</v>
      </c>
      <c r="H42" s="169" t="str">
        <f t="shared" si="4"/>
        <v xml:space="preserve"> - </v>
      </c>
      <c r="I42" s="193">
        <f t="shared" si="7"/>
        <v>18.094999999999999</v>
      </c>
      <c r="J42" s="89"/>
      <c r="K42" s="103"/>
      <c r="L42" s="88"/>
      <c r="M42" s="108"/>
      <c r="N42" s="110">
        <f t="shared" si="5"/>
        <v>0</v>
      </c>
      <c r="O42" s="92" t="str">
        <f t="shared" si="6"/>
        <v xml:space="preserve"> - </v>
      </c>
      <c r="P42" s="194">
        <f t="shared" si="8"/>
        <v>0</v>
      </c>
    </row>
    <row r="43" spans="2:16" x14ac:dyDescent="0.25">
      <c r="B43" s="22"/>
      <c r="C43" s="164" t="s">
        <v>143</v>
      </c>
      <c r="D43" s="165"/>
      <c r="E43" s="166">
        <v>16.5</v>
      </c>
      <c r="F43" s="167">
        <v>13.5</v>
      </c>
      <c r="G43" s="168">
        <f t="shared" si="3"/>
        <v>7.2631630222750926E-4</v>
      </c>
      <c r="H43" s="169">
        <f t="shared" si="4"/>
        <v>-0.18181818181818177</v>
      </c>
      <c r="I43" s="193">
        <f t="shared" si="7"/>
        <v>-3</v>
      </c>
      <c r="J43" s="89"/>
      <c r="K43" s="103"/>
      <c r="L43" s="88"/>
      <c r="M43" s="108"/>
      <c r="N43" s="110">
        <f t="shared" si="5"/>
        <v>0</v>
      </c>
      <c r="O43" s="92" t="str">
        <f t="shared" si="6"/>
        <v xml:space="preserve"> - </v>
      </c>
      <c r="P43" s="194">
        <f t="shared" si="8"/>
        <v>0</v>
      </c>
    </row>
    <row r="44" spans="2:16" x14ac:dyDescent="0.25">
      <c r="B44" s="22"/>
      <c r="C44" s="164" t="s">
        <v>69</v>
      </c>
      <c r="D44" s="165"/>
      <c r="E44" s="166">
        <v>77.213899999999995</v>
      </c>
      <c r="F44" s="167"/>
      <c r="G44" s="168">
        <f t="shared" si="3"/>
        <v>0</v>
      </c>
      <c r="H44" s="169">
        <f t="shared" si="4"/>
        <v>-1</v>
      </c>
      <c r="I44" s="193">
        <f t="shared" si="7"/>
        <v>-77.213899999999995</v>
      </c>
      <c r="J44" s="89"/>
      <c r="K44" s="103"/>
      <c r="L44" s="88"/>
      <c r="M44" s="108"/>
      <c r="N44" s="110">
        <f t="shared" si="5"/>
        <v>0</v>
      </c>
      <c r="O44" s="92" t="str">
        <f t="shared" si="6"/>
        <v xml:space="preserve"> - </v>
      </c>
      <c r="P44" s="194">
        <f t="shared" si="8"/>
        <v>0</v>
      </c>
    </row>
    <row r="45" spans="2:16" x14ac:dyDescent="0.25">
      <c r="B45" s="22"/>
      <c r="C45" s="164" t="s">
        <v>144</v>
      </c>
      <c r="D45" s="165"/>
      <c r="E45" s="166">
        <v>3.7071999999999998</v>
      </c>
      <c r="F45" s="167"/>
      <c r="G45" s="168">
        <f t="shared" si="3"/>
        <v>0</v>
      </c>
      <c r="H45" s="169">
        <f t="shared" si="4"/>
        <v>-1</v>
      </c>
      <c r="I45" s="193">
        <f t="shared" si="7"/>
        <v>-3.7071999999999998</v>
      </c>
      <c r="J45" s="89"/>
      <c r="K45" s="103"/>
      <c r="L45" s="88"/>
      <c r="M45" s="108"/>
      <c r="N45" s="110">
        <f t="shared" si="5"/>
        <v>0</v>
      </c>
      <c r="O45" s="92" t="str">
        <f t="shared" si="6"/>
        <v xml:space="preserve"> - </v>
      </c>
      <c r="P45" s="194">
        <f t="shared" si="8"/>
        <v>0</v>
      </c>
    </row>
    <row r="46" spans="2:16" x14ac:dyDescent="0.25">
      <c r="B46" s="22"/>
      <c r="C46" s="89" t="s">
        <v>4</v>
      </c>
      <c r="D46" s="103"/>
      <c r="E46" s="88">
        <v>2876.8154999999997</v>
      </c>
      <c r="F46" s="108">
        <v>2015.8831999999998</v>
      </c>
      <c r="G46" s="110">
        <f t="shared" si="3"/>
        <v>0.10845695048493025</v>
      </c>
      <c r="H46" s="92">
        <f t="shared" si="4"/>
        <v>-0.29926573323871486</v>
      </c>
      <c r="I46" s="193">
        <f t="shared" si="7"/>
        <v>-860.93229999999994</v>
      </c>
      <c r="J46" s="89"/>
      <c r="K46" s="103"/>
      <c r="L46" s="88"/>
      <c r="M46" s="108"/>
      <c r="N46" s="110">
        <f t="shared" si="5"/>
        <v>0</v>
      </c>
      <c r="O46" s="92" t="str">
        <f t="shared" si="6"/>
        <v xml:space="preserve"> - </v>
      </c>
      <c r="P46" s="194">
        <f t="shared" si="8"/>
        <v>0</v>
      </c>
    </row>
    <row r="47" spans="2:16" x14ac:dyDescent="0.25">
      <c r="B47" s="22"/>
      <c r="C47" s="164" t="s">
        <v>145</v>
      </c>
      <c r="D47" s="165"/>
      <c r="E47" s="166">
        <v>2057.8719999999994</v>
      </c>
      <c r="F47" s="167">
        <v>1327.4389999999999</v>
      </c>
      <c r="G47" s="168">
        <f t="shared" si="3"/>
        <v>7.1417821178709817E-2</v>
      </c>
      <c r="H47" s="169">
        <f t="shared" si="4"/>
        <v>-0.35494578865935289</v>
      </c>
      <c r="I47" s="193">
        <f t="shared" si="7"/>
        <v>-730.43299999999954</v>
      </c>
      <c r="J47" s="89"/>
      <c r="K47" s="103"/>
      <c r="L47" s="88"/>
      <c r="M47" s="108"/>
      <c r="N47" s="110">
        <f t="shared" si="5"/>
        <v>0</v>
      </c>
      <c r="O47" s="92" t="str">
        <f t="shared" si="6"/>
        <v xml:space="preserve"> - </v>
      </c>
      <c r="P47" s="194">
        <f t="shared" si="8"/>
        <v>0</v>
      </c>
    </row>
    <row r="48" spans="2:16" x14ac:dyDescent="0.25">
      <c r="B48" s="22"/>
      <c r="C48" s="164" t="s">
        <v>146</v>
      </c>
      <c r="D48" s="165"/>
      <c r="E48" s="166">
        <v>818.94350000000009</v>
      </c>
      <c r="F48" s="167">
        <v>688.44420000000002</v>
      </c>
      <c r="G48" s="168">
        <f t="shared" si="3"/>
        <v>3.7039129306220428E-2</v>
      </c>
      <c r="H48" s="169">
        <f t="shared" si="4"/>
        <v>-0.15935079770460359</v>
      </c>
      <c r="I48" s="193">
        <f t="shared" si="7"/>
        <v>-130.49930000000006</v>
      </c>
      <c r="J48" s="89"/>
      <c r="K48" s="103"/>
      <c r="L48" s="88"/>
      <c r="M48" s="108"/>
      <c r="N48" s="110">
        <f t="shared" si="5"/>
        <v>0</v>
      </c>
      <c r="O48" s="92" t="str">
        <f t="shared" si="6"/>
        <v xml:space="preserve"> - </v>
      </c>
      <c r="P48" s="194">
        <f t="shared" si="8"/>
        <v>0</v>
      </c>
    </row>
    <row r="49" spans="2:16" x14ac:dyDescent="0.25">
      <c r="B49" s="22"/>
      <c r="C49" s="89" t="s">
        <v>5</v>
      </c>
      <c r="D49" s="103"/>
      <c r="E49" s="88"/>
      <c r="F49" s="108">
        <v>9.58</v>
      </c>
      <c r="G49" s="110">
        <f t="shared" si="3"/>
        <v>5.1541556854366947E-4</v>
      </c>
      <c r="H49" s="92" t="str">
        <f t="shared" si="4"/>
        <v xml:space="preserve"> - </v>
      </c>
      <c r="I49" s="193">
        <f t="shared" si="7"/>
        <v>9.58</v>
      </c>
      <c r="J49" s="89"/>
      <c r="K49" s="103"/>
      <c r="L49" s="88"/>
      <c r="M49" s="108"/>
      <c r="N49" s="110">
        <f t="shared" si="5"/>
        <v>0</v>
      </c>
      <c r="O49" s="92" t="str">
        <f t="shared" si="6"/>
        <v xml:space="preserve"> - </v>
      </c>
      <c r="P49" s="194">
        <f t="shared" si="8"/>
        <v>0</v>
      </c>
    </row>
    <row r="50" spans="2:16" x14ac:dyDescent="0.25">
      <c r="B50" s="22"/>
      <c r="C50" s="164" t="s">
        <v>147</v>
      </c>
      <c r="D50" s="165"/>
      <c r="E50" s="166"/>
      <c r="F50" s="167">
        <v>6.8</v>
      </c>
      <c r="G50" s="168">
        <f t="shared" si="3"/>
        <v>3.6584821149237499E-4</v>
      </c>
      <c r="H50" s="169" t="str">
        <f t="shared" si="4"/>
        <v xml:space="preserve"> - </v>
      </c>
      <c r="I50" s="193">
        <f t="shared" si="7"/>
        <v>6.8</v>
      </c>
      <c r="J50" s="89"/>
      <c r="K50" s="103"/>
      <c r="L50" s="88"/>
      <c r="M50" s="108"/>
      <c r="N50" s="110">
        <f t="shared" si="5"/>
        <v>0</v>
      </c>
      <c r="O50" s="92" t="str">
        <f t="shared" si="6"/>
        <v xml:space="preserve"> - </v>
      </c>
      <c r="P50" s="194">
        <f t="shared" si="8"/>
        <v>0</v>
      </c>
    </row>
    <row r="51" spans="2:16" x14ac:dyDescent="0.25">
      <c r="B51" s="22"/>
      <c r="C51" s="164" t="s">
        <v>148</v>
      </c>
      <c r="D51" s="165"/>
      <c r="E51" s="166"/>
      <c r="F51" s="167">
        <v>2.78</v>
      </c>
      <c r="G51" s="168">
        <f t="shared" si="3"/>
        <v>1.4956735705129448E-4</v>
      </c>
      <c r="H51" s="169" t="str">
        <f t="shared" si="4"/>
        <v xml:space="preserve"> - </v>
      </c>
      <c r="I51" s="193">
        <f t="shared" si="7"/>
        <v>2.78</v>
      </c>
      <c r="J51" s="89"/>
      <c r="K51" s="103"/>
      <c r="L51" s="88"/>
      <c r="M51" s="108"/>
      <c r="N51" s="110">
        <f t="shared" si="5"/>
        <v>0</v>
      </c>
      <c r="O51" s="92" t="str">
        <f t="shared" si="6"/>
        <v xml:space="preserve"> - </v>
      </c>
      <c r="P51" s="194">
        <f t="shared" si="8"/>
        <v>0</v>
      </c>
    </row>
    <row r="52" spans="2:16" x14ac:dyDescent="0.25">
      <c r="B52" s="22"/>
      <c r="C52" s="89" t="s">
        <v>8</v>
      </c>
      <c r="D52" s="103"/>
      <c r="E52" s="88">
        <v>40.073999999999998</v>
      </c>
      <c r="F52" s="108"/>
      <c r="G52" s="110">
        <f t="shared" si="3"/>
        <v>0</v>
      </c>
      <c r="H52" s="92">
        <f t="shared" si="4"/>
        <v>-1</v>
      </c>
      <c r="I52" s="193">
        <f t="shared" si="7"/>
        <v>-40.073999999999998</v>
      </c>
      <c r="J52" s="89"/>
      <c r="K52" s="103"/>
      <c r="L52" s="88"/>
      <c r="M52" s="108"/>
      <c r="N52" s="110">
        <f t="shared" si="5"/>
        <v>0</v>
      </c>
      <c r="O52" s="92" t="str">
        <f t="shared" si="6"/>
        <v xml:space="preserve"> - </v>
      </c>
      <c r="P52" s="194">
        <f t="shared" si="8"/>
        <v>0</v>
      </c>
    </row>
    <row r="53" spans="2:16" x14ac:dyDescent="0.25">
      <c r="B53" s="22"/>
      <c r="C53" s="164" t="s">
        <v>149</v>
      </c>
      <c r="D53" s="165"/>
      <c r="E53" s="166">
        <v>40.073999999999998</v>
      </c>
      <c r="F53" s="167"/>
      <c r="G53" s="168">
        <f t="shared" si="3"/>
        <v>0</v>
      </c>
      <c r="H53" s="169">
        <f t="shared" si="4"/>
        <v>-1</v>
      </c>
      <c r="I53" s="193">
        <f t="shared" si="7"/>
        <v>-40.073999999999998</v>
      </c>
      <c r="J53" s="89"/>
      <c r="K53" s="103"/>
      <c r="L53" s="88"/>
      <c r="M53" s="108"/>
      <c r="N53" s="110">
        <f t="shared" si="5"/>
        <v>0</v>
      </c>
      <c r="O53" s="92" t="str">
        <f t="shared" si="6"/>
        <v xml:space="preserve"> - </v>
      </c>
      <c r="P53" s="194">
        <f t="shared" si="8"/>
        <v>0</v>
      </c>
    </row>
    <row r="54" spans="2:16" x14ac:dyDescent="0.25">
      <c r="B54" s="22"/>
      <c r="C54" s="89" t="s">
        <v>17</v>
      </c>
      <c r="D54" s="152"/>
      <c r="E54" s="88"/>
      <c r="F54" s="108">
        <v>0.33050000000000007</v>
      </c>
      <c r="G54" s="110">
        <f t="shared" si="3"/>
        <v>1.7781299102680877E-5</v>
      </c>
      <c r="H54" s="92" t="str">
        <f t="shared" si="4"/>
        <v xml:space="preserve"> - </v>
      </c>
      <c r="I54" s="193">
        <f t="shared" si="7"/>
        <v>0.33050000000000007</v>
      </c>
      <c r="J54" s="89"/>
      <c r="K54" s="152"/>
      <c r="L54" s="88"/>
      <c r="M54" s="108"/>
      <c r="N54" s="110">
        <f t="shared" si="5"/>
        <v>0</v>
      </c>
      <c r="O54" s="92" t="str">
        <f t="shared" si="6"/>
        <v xml:space="preserve"> - </v>
      </c>
      <c r="P54" s="194">
        <f t="shared" si="8"/>
        <v>0</v>
      </c>
    </row>
    <row r="55" spans="2:16" x14ac:dyDescent="0.25">
      <c r="B55" s="22"/>
      <c r="C55" s="164" t="s">
        <v>150</v>
      </c>
      <c r="D55" s="165"/>
      <c r="E55" s="166"/>
      <c r="F55" s="167">
        <v>0.33050000000000007</v>
      </c>
      <c r="G55" s="168">
        <f t="shared" si="3"/>
        <v>1.7781299102680877E-5</v>
      </c>
      <c r="H55" s="169" t="str">
        <f t="shared" si="4"/>
        <v xml:space="preserve"> - </v>
      </c>
      <c r="I55" s="193">
        <f t="shared" si="7"/>
        <v>0.33050000000000007</v>
      </c>
      <c r="J55" s="89"/>
      <c r="K55" s="103"/>
      <c r="L55" s="88"/>
      <c r="M55" s="108"/>
      <c r="N55" s="110">
        <f t="shared" si="5"/>
        <v>0</v>
      </c>
      <c r="O55" s="92" t="str">
        <f t="shared" si="6"/>
        <v xml:space="preserve"> - </v>
      </c>
      <c r="P55" s="194">
        <f t="shared" si="8"/>
        <v>0</v>
      </c>
    </row>
    <row r="56" spans="2:16" x14ac:dyDescent="0.25">
      <c r="B56" s="22"/>
      <c r="C56" s="89" t="s">
        <v>7</v>
      </c>
      <c r="D56" s="103"/>
      <c r="E56" s="88">
        <v>1.5900000000000001E-2</v>
      </c>
      <c r="F56" s="108">
        <v>3.8411</v>
      </c>
      <c r="G56" s="110">
        <f t="shared" si="3"/>
        <v>2.0665581840637672E-4</v>
      </c>
      <c r="H56" s="92">
        <f t="shared" si="4"/>
        <v>240.57861635220124</v>
      </c>
      <c r="I56" s="193">
        <f t="shared" si="7"/>
        <v>3.8252000000000002</v>
      </c>
      <c r="J56" s="89"/>
      <c r="K56" s="103"/>
      <c r="L56" s="88"/>
      <c r="M56" s="108"/>
      <c r="N56" s="110">
        <f t="shared" si="5"/>
        <v>0</v>
      </c>
      <c r="O56" s="92" t="str">
        <f t="shared" si="6"/>
        <v xml:space="preserve"> - </v>
      </c>
      <c r="P56" s="194">
        <f t="shared" si="8"/>
        <v>0</v>
      </c>
    </row>
    <row r="57" spans="2:16" x14ac:dyDescent="0.25">
      <c r="B57" s="22"/>
      <c r="C57" s="164" t="s">
        <v>151</v>
      </c>
      <c r="D57" s="165"/>
      <c r="E57" s="166"/>
      <c r="F57" s="167">
        <v>3.8411</v>
      </c>
      <c r="G57" s="168">
        <f t="shared" si="3"/>
        <v>2.0665581840637672E-4</v>
      </c>
      <c r="H57" s="169" t="str">
        <f t="shared" si="4"/>
        <v xml:space="preserve"> - </v>
      </c>
      <c r="I57" s="193">
        <f t="shared" si="7"/>
        <v>3.8411</v>
      </c>
      <c r="J57" s="89"/>
      <c r="K57" s="103"/>
      <c r="L57" s="88"/>
      <c r="M57" s="108"/>
      <c r="N57" s="110">
        <f t="shared" si="5"/>
        <v>0</v>
      </c>
      <c r="O57" s="92" t="str">
        <f t="shared" si="6"/>
        <v xml:space="preserve"> - </v>
      </c>
      <c r="P57" s="194">
        <f t="shared" si="8"/>
        <v>0</v>
      </c>
    </row>
    <row r="58" spans="2:16" x14ac:dyDescent="0.25">
      <c r="B58" s="22"/>
      <c r="C58" s="158"/>
      <c r="D58" s="159"/>
      <c r="E58" s="160"/>
      <c r="F58" s="161"/>
      <c r="G58" s="162">
        <f t="shared" si="3"/>
        <v>0</v>
      </c>
      <c r="H58" s="163" t="str">
        <f t="shared" si="4"/>
        <v xml:space="preserve"> - </v>
      </c>
      <c r="I58" s="193">
        <f t="shared" si="7"/>
        <v>0</v>
      </c>
      <c r="J58" s="93"/>
      <c r="K58" s="104"/>
      <c r="L58" s="96"/>
      <c r="M58" s="111"/>
      <c r="N58" s="112">
        <f t="shared" si="5"/>
        <v>0</v>
      </c>
      <c r="O58" s="97" t="str">
        <f t="shared" si="6"/>
        <v xml:space="preserve"> - </v>
      </c>
      <c r="P58" s="194">
        <f t="shared" si="8"/>
        <v>0</v>
      </c>
    </row>
    <row r="59" spans="2:16" x14ac:dyDescent="0.25">
      <c r="B59" s="22"/>
      <c r="C59" s="100" t="s">
        <v>2</v>
      </c>
      <c r="D59" s="101"/>
      <c r="E59" s="87">
        <v>14615.416499999998</v>
      </c>
      <c r="F59" s="87">
        <v>18586.943399999989</v>
      </c>
      <c r="G59" s="74">
        <f t="shared" ref="G59" si="9">+F59/F$59</f>
        <v>1</v>
      </c>
      <c r="H59" s="102">
        <f t="shared" ref="H59" si="10">IFERROR(F59/E59-1," - ")</f>
        <v>0.27173545824027601</v>
      </c>
      <c r="I59" s="193">
        <f t="shared" ref="I59" si="11">+F59-E59</f>
        <v>3971.5268999999917</v>
      </c>
      <c r="J59" s="100" t="s">
        <v>13</v>
      </c>
      <c r="K59" s="101"/>
      <c r="L59" s="87">
        <v>146637.3159000001</v>
      </c>
      <c r="M59" s="87">
        <v>29440.348700000002</v>
      </c>
      <c r="N59" s="74">
        <f t="shared" ref="N59" si="12">+M59/M$59</f>
        <v>1</v>
      </c>
      <c r="O59" s="102">
        <f t="shared" ref="O59" si="13">IFERROR(M59/L59-1," - ")</f>
        <v>-0.79923017194288415</v>
      </c>
      <c r="P59" s="194">
        <f t="shared" ref="P59" si="14">+M59-L59</f>
        <v>-117196.9672000001</v>
      </c>
    </row>
    <row r="60" spans="2:16" x14ac:dyDescent="0.25">
      <c r="B60" s="22"/>
      <c r="C60" s="82" t="s">
        <v>25</v>
      </c>
      <c r="D60" s="8"/>
      <c r="E60" s="33"/>
      <c r="F60" s="8"/>
      <c r="G60" s="8"/>
      <c r="H60" s="8"/>
      <c r="I60" s="8"/>
      <c r="J60" s="82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2"/>
      <c r="D61" s="8"/>
      <c r="E61" s="33"/>
      <c r="F61" s="8"/>
      <c r="G61" s="8"/>
      <c r="H61" s="8"/>
      <c r="I61" s="8"/>
      <c r="J61" s="82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49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US$ 10.5 millones, seguido de Australia por US$ 0.9 millones y China por US$ 0.9 millones, como los principales. En tanto los principales destinos para las exportaciones Tradicionales son: Estados Unidos con exportaciones por US$ 10.8 millones, seguido deEmiratos Árabes Unidos por US$ 10.1 millones y India por US$ 7.7 millones.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"/>
    </row>
    <row r="67" spans="2:16" x14ac:dyDescent="0.25">
      <c r="B67" s="22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5"/>
    </row>
    <row r="68" spans="2:16" x14ac:dyDescent="0.25">
      <c r="B68" s="22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"/>
    </row>
    <row r="69" spans="2:16" x14ac:dyDescent="0.25">
      <c r="B69" s="22"/>
      <c r="C69" s="252" t="s">
        <v>31</v>
      </c>
      <c r="D69" s="252"/>
      <c r="E69" s="252"/>
      <c r="F69" s="252"/>
      <c r="G69" s="252"/>
      <c r="H69" s="252"/>
      <c r="I69" s="117"/>
      <c r="J69" s="252" t="s">
        <v>32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23</v>
      </c>
      <c r="D70" s="253"/>
      <c r="E70" s="253"/>
      <c r="F70" s="253"/>
      <c r="G70" s="253"/>
      <c r="H70" s="253"/>
      <c r="I70" s="8"/>
      <c r="J70" s="253" t="s">
        <v>23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40</v>
      </c>
      <c r="D71" s="251"/>
      <c r="E71" s="77">
        <v>2015</v>
      </c>
      <c r="F71" s="78">
        <v>2016</v>
      </c>
      <c r="G71" s="78" t="s">
        <v>19</v>
      </c>
      <c r="H71" s="78" t="s">
        <v>20</v>
      </c>
      <c r="I71" s="8"/>
      <c r="J71" s="250" t="s">
        <v>11</v>
      </c>
      <c r="K71" s="251"/>
      <c r="L71" s="77">
        <v>2015</v>
      </c>
      <c r="M71" s="78">
        <v>2016</v>
      </c>
      <c r="N71" s="78" t="s">
        <v>19</v>
      </c>
      <c r="O71" s="78" t="s">
        <v>20</v>
      </c>
      <c r="P71" s="25"/>
    </row>
    <row r="72" spans="2:16" x14ac:dyDescent="0.25">
      <c r="B72" s="22"/>
      <c r="C72" s="198" t="s">
        <v>35</v>
      </c>
      <c r="D72" s="204"/>
      <c r="E72" s="122">
        <v>8.3285365999999996</v>
      </c>
      <c r="F72" s="199">
        <v>10.530652399999992</v>
      </c>
      <c r="G72" s="123">
        <f t="shared" ref="G72:G78" si="15">+F72/F$90</f>
        <v>0.56656009038575306</v>
      </c>
      <c r="H72" s="121">
        <f>IFERROR(F72/E72-1," - ")</f>
        <v>0.26440609026080186</v>
      </c>
      <c r="I72" s="3"/>
      <c r="J72" s="198" t="s">
        <v>35</v>
      </c>
      <c r="K72" s="204"/>
      <c r="L72" s="122">
        <v>48.990776299999993</v>
      </c>
      <c r="M72" s="199">
        <v>10.822822500000003</v>
      </c>
      <c r="N72" s="123">
        <f t="shared" ref="N72:N76" si="16">+M72/M$90</f>
        <v>0.36762304687500008</v>
      </c>
      <c r="O72" s="121">
        <f>IFERROR(M72/L72-1," - ")</f>
        <v>-0.77908448656283069</v>
      </c>
      <c r="P72" s="25"/>
    </row>
    <row r="73" spans="2:16" x14ac:dyDescent="0.25">
      <c r="B73" s="22"/>
      <c r="C73" s="89" t="s">
        <v>90</v>
      </c>
      <c r="D73" s="90"/>
      <c r="E73" s="108">
        <v>0.42152000000000001</v>
      </c>
      <c r="F73" s="88">
        <v>0.9484208999999999</v>
      </c>
      <c r="G73" s="113">
        <f t="shared" si="15"/>
        <v>5.1026034325065903E-2</v>
      </c>
      <c r="H73" s="110">
        <f t="shared" ref="H73:H90" si="17">IFERROR(F73/E73-1," - ")</f>
        <v>1.2500021351300052</v>
      </c>
      <c r="I73" s="3"/>
      <c r="J73" s="172" t="s">
        <v>97</v>
      </c>
      <c r="K73" s="206"/>
      <c r="L73" s="108">
        <v>0.43217539999999999</v>
      </c>
      <c r="M73" s="173">
        <v>10.092296600000001</v>
      </c>
      <c r="N73" s="113">
        <f t="shared" si="16"/>
        <v>0.34280898777173913</v>
      </c>
      <c r="O73" s="110">
        <f t="shared" ref="O73:O90" si="18">IFERROR(M73/L73-1," - ")</f>
        <v>22.352316212352672</v>
      </c>
      <c r="P73" s="25"/>
    </row>
    <row r="74" spans="2:16" x14ac:dyDescent="0.25">
      <c r="B74" s="22"/>
      <c r="C74" s="89" t="s">
        <v>37</v>
      </c>
      <c r="D74" s="90"/>
      <c r="E74" s="108">
        <v>0.51102600000000009</v>
      </c>
      <c r="F74" s="88">
        <v>0.92848810000000004</v>
      </c>
      <c r="G74" s="113">
        <f t="shared" si="15"/>
        <v>4.995362888040028E-2</v>
      </c>
      <c r="H74" s="110">
        <f t="shared" si="17"/>
        <v>0.81690970713818833</v>
      </c>
      <c r="I74" s="3"/>
      <c r="J74" s="201" t="s">
        <v>89</v>
      </c>
      <c r="K74" s="207"/>
      <c r="L74" s="108">
        <v>32.661833000000001</v>
      </c>
      <c r="M74" s="200">
        <v>7.7097701000000001</v>
      </c>
      <c r="N74" s="113">
        <f t="shared" si="16"/>
        <v>0.26188077785326086</v>
      </c>
      <c r="O74" s="110">
        <f t="shared" si="18"/>
        <v>-0.76395170166965221</v>
      </c>
      <c r="P74" s="25"/>
    </row>
    <row r="75" spans="2:16" x14ac:dyDescent="0.25">
      <c r="B75" s="22"/>
      <c r="C75" s="89" t="s">
        <v>85</v>
      </c>
      <c r="D75" s="90"/>
      <c r="E75" s="108"/>
      <c r="F75" s="88">
        <v>0.82079129999999989</v>
      </c>
      <c r="G75" s="113">
        <f t="shared" si="15"/>
        <v>4.4159428632915471E-2</v>
      </c>
      <c r="H75" s="110" t="str">
        <f t="shared" si="17"/>
        <v xml:space="preserve"> - </v>
      </c>
      <c r="I75" s="3"/>
      <c r="J75" s="89" t="s">
        <v>42</v>
      </c>
      <c r="K75" s="90"/>
      <c r="L75" s="108">
        <v>2.8094652</v>
      </c>
      <c r="M75" s="88">
        <v>0.8154595</v>
      </c>
      <c r="N75" s="113">
        <f t="shared" si="16"/>
        <v>2.7699031929347823E-2</v>
      </c>
      <c r="O75" s="110">
        <f t="shared" si="18"/>
        <v>-0.70974564838888199</v>
      </c>
      <c r="P75" s="25"/>
    </row>
    <row r="76" spans="2:16" x14ac:dyDescent="0.25">
      <c r="B76" s="22"/>
      <c r="C76" s="89" t="s">
        <v>33</v>
      </c>
      <c r="D76" s="90"/>
      <c r="E76" s="108">
        <v>0.79630659999999998</v>
      </c>
      <c r="F76" s="88">
        <v>0.81827099999999986</v>
      </c>
      <c r="G76" s="113">
        <f t="shared" si="15"/>
        <v>4.4023833862376925E-2</v>
      </c>
      <c r="H76" s="110">
        <f t="shared" si="17"/>
        <v>2.7582843090839582E-2</v>
      </c>
      <c r="I76" s="3"/>
      <c r="J76" s="89" t="s">
        <v>34</v>
      </c>
      <c r="K76" s="90"/>
      <c r="L76" s="108">
        <v>61.743065999999992</v>
      </c>
      <c r="M76" s="88"/>
      <c r="N76" s="113">
        <f t="shared" si="16"/>
        <v>0</v>
      </c>
      <c r="O76" s="110">
        <f t="shared" si="18"/>
        <v>-1</v>
      </c>
      <c r="P76" s="25"/>
    </row>
    <row r="77" spans="2:16" x14ac:dyDescent="0.25">
      <c r="B77" s="22"/>
      <c r="C77" s="89" t="s">
        <v>188</v>
      </c>
      <c r="D77" s="90"/>
      <c r="E77" s="108">
        <v>0.14907200000000001</v>
      </c>
      <c r="F77" s="88">
        <v>0.73762919999999987</v>
      </c>
      <c r="G77" s="113">
        <f t="shared" si="15"/>
        <v>3.9685220853284547E-2</v>
      </c>
      <c r="H77" s="110">
        <f t="shared" si="17"/>
        <v>3.9481404958677677</v>
      </c>
      <c r="I77" s="3"/>
      <c r="J77" s="89"/>
      <c r="K77" s="90"/>
      <c r="L77" s="108"/>
      <c r="M77" s="88"/>
      <c r="N77" s="113"/>
      <c r="O77" s="110"/>
      <c r="P77" s="25"/>
    </row>
    <row r="78" spans="2:16" x14ac:dyDescent="0.25">
      <c r="B78" s="22"/>
      <c r="C78" s="89" t="s">
        <v>38</v>
      </c>
      <c r="D78" s="90"/>
      <c r="E78" s="108">
        <v>0.50296629999999998</v>
      </c>
      <c r="F78" s="88">
        <v>0.55366009999999999</v>
      </c>
      <c r="G78" s="113">
        <f t="shared" si="15"/>
        <v>2.9787491257330392E-2</v>
      </c>
      <c r="H78" s="110">
        <f t="shared" si="17"/>
        <v>0.10078965529102057</v>
      </c>
      <c r="I78" s="3"/>
      <c r="J78" s="89"/>
      <c r="K78" s="90"/>
      <c r="L78" s="108"/>
      <c r="M78" s="88"/>
      <c r="N78" s="113"/>
      <c r="O78" s="110"/>
      <c r="P78" s="25"/>
    </row>
    <row r="79" spans="2:16" x14ac:dyDescent="0.25">
      <c r="B79" s="22"/>
      <c r="C79" s="89" t="s">
        <v>92</v>
      </c>
      <c r="D79" s="90"/>
      <c r="E79" s="108">
        <v>0.84772160000000008</v>
      </c>
      <c r="F79" s="88">
        <v>0.48129889999999997</v>
      </c>
      <c r="G79" s="113">
        <f t="shared" ref="G79:G88" si="19">+F79/F$90</f>
        <v>2.5894383171033517E-2</v>
      </c>
      <c r="H79" s="110">
        <f t="shared" ref="H79:H88" si="20">IFERROR(F79/E79-1," - ")</f>
        <v>-0.43224414713509729</v>
      </c>
      <c r="I79" s="3"/>
      <c r="J79" s="89"/>
      <c r="K79" s="90"/>
      <c r="L79" s="108"/>
      <c r="M79" s="88"/>
      <c r="N79" s="113"/>
      <c r="O79" s="110"/>
      <c r="P79" s="25"/>
    </row>
    <row r="80" spans="2:16" x14ac:dyDescent="0.25">
      <c r="B80" s="22"/>
      <c r="C80" s="89" t="s">
        <v>76</v>
      </c>
      <c r="D80" s="90"/>
      <c r="E80" s="108">
        <v>0.3972038</v>
      </c>
      <c r="F80" s="88">
        <v>0.45032899999999998</v>
      </c>
      <c r="G80" s="113">
        <f t="shared" si="19"/>
        <v>2.4228170226502393E-2</v>
      </c>
      <c r="H80" s="110">
        <f t="shared" si="20"/>
        <v>0.13374796515038367</v>
      </c>
      <c r="I80" s="3"/>
      <c r="J80" s="89"/>
      <c r="K80" s="90"/>
      <c r="L80" s="108"/>
      <c r="M80" s="88"/>
      <c r="N80" s="113"/>
      <c r="O80" s="110"/>
      <c r="P80" s="25"/>
    </row>
    <row r="81" spans="2:16" x14ac:dyDescent="0.25">
      <c r="B81" s="22"/>
      <c r="C81" s="89" t="s">
        <v>83</v>
      </c>
      <c r="D81" s="90"/>
      <c r="E81" s="108">
        <v>0.1345344</v>
      </c>
      <c r="F81" s="88">
        <v>0.38530110000000006</v>
      </c>
      <c r="G81" s="113">
        <f t="shared" si="19"/>
        <v>2.072960133426589E-2</v>
      </c>
      <c r="H81" s="110">
        <f t="shared" si="20"/>
        <v>1.8639597010132731</v>
      </c>
      <c r="I81" s="3"/>
      <c r="J81" s="89"/>
      <c r="K81" s="90"/>
      <c r="L81" s="108"/>
      <c r="M81" s="88"/>
      <c r="N81" s="113"/>
      <c r="O81" s="110"/>
      <c r="P81" s="25"/>
    </row>
    <row r="82" spans="2:16" x14ac:dyDescent="0.25">
      <c r="B82" s="22"/>
      <c r="C82" s="89" t="s">
        <v>34</v>
      </c>
      <c r="D82" s="90"/>
      <c r="E82" s="108">
        <v>0.74628120000000009</v>
      </c>
      <c r="F82" s="88">
        <v>0.30287500000000001</v>
      </c>
      <c r="G82" s="113">
        <f t="shared" si="19"/>
        <v>1.6294991122827784E-2</v>
      </c>
      <c r="H82" s="110">
        <f t="shared" si="20"/>
        <v>-0.59415432145416502</v>
      </c>
      <c r="I82" s="3"/>
      <c r="J82" s="89"/>
      <c r="K82" s="90"/>
      <c r="L82" s="108"/>
      <c r="M82" s="88"/>
      <c r="N82" s="113"/>
      <c r="O82" s="110"/>
      <c r="P82" s="25"/>
    </row>
    <row r="83" spans="2:16" x14ac:dyDescent="0.25">
      <c r="B83" s="22"/>
      <c r="C83" s="89" t="s">
        <v>189</v>
      </c>
      <c r="D83" s="90"/>
      <c r="E83" s="108">
        <v>0.124002</v>
      </c>
      <c r="F83" s="88">
        <v>0.26889200000000002</v>
      </c>
      <c r="G83" s="113">
        <f t="shared" si="19"/>
        <v>1.4466670253402918E-2</v>
      </c>
      <c r="H83" s="110">
        <f t="shared" si="20"/>
        <v>1.1684488959855486</v>
      </c>
      <c r="I83" s="3"/>
      <c r="J83" s="89"/>
      <c r="K83" s="90"/>
      <c r="L83" s="108"/>
      <c r="M83" s="88"/>
      <c r="N83" s="113"/>
      <c r="O83" s="110"/>
      <c r="P83" s="25"/>
    </row>
    <row r="84" spans="2:16" x14ac:dyDescent="0.25">
      <c r="B84" s="22"/>
      <c r="C84" s="89" t="s">
        <v>74</v>
      </c>
      <c r="D84" s="90"/>
      <c r="E84" s="108"/>
      <c r="F84" s="88">
        <v>0.26747100000000001</v>
      </c>
      <c r="G84" s="113">
        <f t="shared" si="19"/>
        <v>1.4390218970248024E-2</v>
      </c>
      <c r="H84" s="110" t="str">
        <f t="shared" si="20"/>
        <v xml:space="preserve"> - </v>
      </c>
      <c r="I84" s="3"/>
      <c r="J84" s="89"/>
      <c r="K84" s="90"/>
      <c r="L84" s="108"/>
      <c r="M84" s="88"/>
      <c r="N84" s="113"/>
      <c r="O84" s="110"/>
      <c r="P84" s="25"/>
    </row>
    <row r="85" spans="2:16" x14ac:dyDescent="0.25">
      <c r="B85" s="22"/>
      <c r="C85" s="89" t="s">
        <v>44</v>
      </c>
      <c r="D85" s="90"/>
      <c r="E85" s="108">
        <v>0.21963609999999997</v>
      </c>
      <c r="F85" s="88">
        <v>0.16526299999999999</v>
      </c>
      <c r="G85" s="113">
        <f t="shared" si="19"/>
        <v>8.891321891644698E-3</v>
      </c>
      <c r="H85" s="110">
        <f t="shared" si="20"/>
        <v>-0.247559941193638</v>
      </c>
      <c r="I85" s="3"/>
      <c r="J85" s="89"/>
      <c r="K85" s="90"/>
      <c r="L85" s="108"/>
      <c r="M85" s="88"/>
      <c r="N85" s="113"/>
      <c r="O85" s="110"/>
      <c r="P85" s="25"/>
    </row>
    <row r="86" spans="2:16" x14ac:dyDescent="0.25">
      <c r="B86" s="22"/>
      <c r="C86" s="89" t="s">
        <v>81</v>
      </c>
      <c r="D86" s="90"/>
      <c r="E86" s="108">
        <v>0.27469349999999998</v>
      </c>
      <c r="F86" s="88">
        <v>0.15553399999999998</v>
      </c>
      <c r="G86" s="113">
        <f t="shared" si="19"/>
        <v>8.367891537095818E-3</v>
      </c>
      <c r="H86" s="110">
        <f t="shared" si="20"/>
        <v>-0.43379075223840391</v>
      </c>
      <c r="I86" s="3"/>
      <c r="J86" s="89"/>
      <c r="K86" s="90"/>
      <c r="L86" s="108"/>
      <c r="M86" s="88"/>
      <c r="N86" s="113"/>
      <c r="O86" s="110"/>
      <c r="P86" s="25"/>
    </row>
    <row r="87" spans="2:16" x14ac:dyDescent="0.25">
      <c r="B87" s="22"/>
      <c r="C87" s="89" t="s">
        <v>95</v>
      </c>
      <c r="D87" s="98"/>
      <c r="E87" s="108">
        <v>2.74597E-2</v>
      </c>
      <c r="F87" s="88">
        <v>0.13668159999999999</v>
      </c>
      <c r="G87" s="113">
        <f t="shared" si="19"/>
        <v>7.3536127400871572E-3</v>
      </c>
      <c r="H87" s="110">
        <f t="shared" si="20"/>
        <v>3.9775343503388596</v>
      </c>
      <c r="I87" s="3"/>
      <c r="J87" s="89"/>
      <c r="K87" s="98"/>
      <c r="L87" s="108"/>
      <c r="M87" s="88"/>
      <c r="N87" s="113"/>
      <c r="O87" s="110"/>
      <c r="P87" s="25"/>
    </row>
    <row r="88" spans="2:16" x14ac:dyDescent="0.25">
      <c r="B88" s="22"/>
      <c r="C88" s="89" t="s">
        <v>190</v>
      </c>
      <c r="D88" s="90"/>
      <c r="E88" s="108"/>
      <c r="F88" s="88">
        <v>0.13552</v>
      </c>
      <c r="G88" s="113">
        <f t="shared" si="19"/>
        <v>7.2911174476784852E-3</v>
      </c>
      <c r="H88" s="110" t="str">
        <f t="shared" si="20"/>
        <v xml:space="preserve"> - </v>
      </c>
      <c r="I88" s="3"/>
      <c r="J88" s="89"/>
      <c r="K88" s="90"/>
      <c r="L88" s="108"/>
      <c r="M88" s="88"/>
      <c r="N88" s="113"/>
      <c r="O88" s="110"/>
      <c r="P88" s="25"/>
    </row>
    <row r="89" spans="2:16" x14ac:dyDescent="0.25">
      <c r="B89" s="22"/>
      <c r="C89" s="93" t="s">
        <v>41</v>
      </c>
      <c r="D89" s="94"/>
      <c r="E89" s="111">
        <f>+E90-SUM(E72:E88)</f>
        <v>1.1340402000000012</v>
      </c>
      <c r="F89" s="96">
        <f>+F90-SUM(F72:F88)</f>
        <v>0.49992140000000873</v>
      </c>
      <c r="G89" s="114">
        <f>+F89/F$90</f>
        <v>2.6896293108086767E-2</v>
      </c>
      <c r="H89" s="112">
        <f t="shared" si="17"/>
        <v>-0.55916783196926512</v>
      </c>
      <c r="I89" s="3"/>
      <c r="J89" s="93" t="s">
        <v>41</v>
      </c>
      <c r="K89" s="94"/>
      <c r="L89" s="111">
        <f>+L90-SUM(L72:L88)</f>
        <v>-3.1590000000392138E-4</v>
      </c>
      <c r="M89" s="96">
        <f>+M90-SUM(M72:M88)</f>
        <v>-3.487000000035323E-4</v>
      </c>
      <c r="N89" s="114">
        <f>+M89/M$90</f>
        <v>-1.184442934794607E-5</v>
      </c>
      <c r="O89" s="112">
        <f t="shared" si="18"/>
        <v>0.10383032605002773</v>
      </c>
      <c r="P89" s="25"/>
    </row>
    <row r="90" spans="2:16" x14ac:dyDescent="0.25">
      <c r="B90" s="22"/>
      <c r="C90" s="100" t="s">
        <v>2</v>
      </c>
      <c r="D90" s="101"/>
      <c r="E90" s="87">
        <f>+H12</f>
        <v>14.615</v>
      </c>
      <c r="F90" s="87">
        <f>+I12</f>
        <v>18.587</v>
      </c>
      <c r="G90" s="74">
        <f>+F90/F$90</f>
        <v>1</v>
      </c>
      <c r="H90" s="102">
        <f t="shared" si="17"/>
        <v>0.27177557304139577</v>
      </c>
      <c r="I90" s="8"/>
      <c r="J90" s="100" t="s">
        <v>13</v>
      </c>
      <c r="K90" s="101"/>
      <c r="L90" s="87">
        <f>+H22</f>
        <v>146.637</v>
      </c>
      <c r="M90" s="87">
        <f>+I22</f>
        <v>29.44</v>
      </c>
      <c r="N90" s="74">
        <f>+M90/M$90</f>
        <v>1</v>
      </c>
      <c r="O90" s="102">
        <f t="shared" si="18"/>
        <v>-0.7992321174055661</v>
      </c>
      <c r="P90" s="25"/>
    </row>
    <row r="91" spans="2:16" x14ac:dyDescent="0.25">
      <c r="B91" s="22"/>
      <c r="C91" s="82" t="s">
        <v>25</v>
      </c>
      <c r="D91" s="8"/>
      <c r="E91" s="33"/>
      <c r="F91" s="8"/>
      <c r="G91" s="8"/>
      <c r="H91" s="8"/>
      <c r="I91" s="8"/>
      <c r="J91" s="82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31</v>
      </c>
      <c r="D98" s="252"/>
      <c r="E98" s="252"/>
      <c r="F98" s="252"/>
      <c r="G98" s="252"/>
      <c r="H98" s="252"/>
      <c r="I98" s="8"/>
      <c r="J98" s="252" t="s">
        <v>32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23</v>
      </c>
      <c r="D99" s="253"/>
      <c r="E99" s="253"/>
      <c r="F99" s="253"/>
      <c r="G99" s="253"/>
      <c r="H99" s="253"/>
      <c r="I99" s="8"/>
      <c r="J99" s="253" t="s">
        <v>23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46</v>
      </c>
      <c r="D100" s="251"/>
      <c r="E100" s="77">
        <v>2015</v>
      </c>
      <c r="F100" s="78">
        <v>2016</v>
      </c>
      <c r="G100" s="78" t="s">
        <v>19</v>
      </c>
      <c r="H100" s="78" t="s">
        <v>20</v>
      </c>
      <c r="I100" s="8"/>
      <c r="J100" s="250" t="s">
        <v>46</v>
      </c>
      <c r="K100" s="251"/>
      <c r="L100" s="77">
        <v>2015</v>
      </c>
      <c r="M100" s="78">
        <v>2016</v>
      </c>
      <c r="N100" s="78" t="s">
        <v>19</v>
      </c>
      <c r="O100" s="78" t="s">
        <v>20</v>
      </c>
      <c r="P100" s="25"/>
    </row>
    <row r="101" spans="2:16" x14ac:dyDescent="0.25">
      <c r="B101" s="22"/>
      <c r="C101" s="105" t="str">
        <f>+C72</f>
        <v>Estados Unidos</v>
      </c>
      <c r="D101" s="115"/>
      <c r="E101" s="107">
        <f t="shared" ref="E101:F101" si="21">+E72</f>
        <v>8.3285365999999996</v>
      </c>
      <c r="F101" s="99">
        <f t="shared" si="21"/>
        <v>10.530652399999992</v>
      </c>
      <c r="G101" s="116">
        <f>+F101/F101</f>
        <v>1</v>
      </c>
      <c r="H101" s="109">
        <f>IFERROR(F101/E101-1," - ")</f>
        <v>0.26440609026080186</v>
      </c>
      <c r="I101" s="8"/>
      <c r="J101" s="105" t="str">
        <f>+J72</f>
        <v>Estados Unidos</v>
      </c>
      <c r="K101" s="115"/>
      <c r="L101" s="107">
        <f t="shared" ref="L101:M101" si="22">+L72</f>
        <v>48.990776299999993</v>
      </c>
      <c r="M101" s="99">
        <f t="shared" si="22"/>
        <v>10.822822500000003</v>
      </c>
      <c r="N101" s="116">
        <f>+M101/M101</f>
        <v>1</v>
      </c>
      <c r="O101" s="109">
        <f>IFERROR(M101/L101-1," - ")</f>
        <v>-0.77908448656283069</v>
      </c>
      <c r="P101" s="25"/>
    </row>
    <row r="102" spans="2:16" x14ac:dyDescent="0.25">
      <c r="B102" s="22"/>
      <c r="C102" s="89" t="s">
        <v>119</v>
      </c>
      <c r="D102" s="90"/>
      <c r="E102" s="91">
        <v>8.2196135999999989</v>
      </c>
      <c r="F102" s="88">
        <v>10.434053899999999</v>
      </c>
      <c r="G102" s="113">
        <f>+F102/F101</f>
        <v>0.990826921606491</v>
      </c>
      <c r="H102" s="110">
        <f t="shared" ref="H102:H112" si="23">IFERROR(F102/E102-1," - ")</f>
        <v>0.26940929437364303</v>
      </c>
      <c r="I102" s="8"/>
      <c r="J102" s="89" t="s">
        <v>60</v>
      </c>
      <c r="K102" s="90"/>
      <c r="L102" s="91">
        <v>48.990776299999993</v>
      </c>
      <c r="M102" s="88">
        <v>10.822822500000003</v>
      </c>
      <c r="N102" s="113">
        <f>+M102/M101</f>
        <v>1</v>
      </c>
      <c r="O102" s="110">
        <f t="shared" ref="O102:O112" si="24">IFERROR(M102/L102-1," - ")</f>
        <v>-0.77908448656283069</v>
      </c>
      <c r="P102" s="25"/>
    </row>
    <row r="103" spans="2:16" x14ac:dyDescent="0.25">
      <c r="B103" s="22"/>
      <c r="C103" s="89" t="s">
        <v>145</v>
      </c>
      <c r="D103" s="90"/>
      <c r="E103" s="91">
        <v>9.2152999999999999E-2</v>
      </c>
      <c r="F103" s="88">
        <v>5.3008E-2</v>
      </c>
      <c r="G103" s="113">
        <f>+F103/F101</f>
        <v>5.0336862320135116E-3</v>
      </c>
      <c r="H103" s="110">
        <f t="shared" si="23"/>
        <v>-0.42478269833863247</v>
      </c>
      <c r="I103" s="8"/>
      <c r="J103" s="89"/>
      <c r="K103" s="90"/>
      <c r="L103" s="91"/>
      <c r="M103" s="88"/>
      <c r="N103" s="113">
        <f>+M103/M101</f>
        <v>0</v>
      </c>
      <c r="O103" s="110" t="str">
        <f t="shared" si="24"/>
        <v xml:space="preserve"> - </v>
      </c>
      <c r="P103" s="25"/>
    </row>
    <row r="104" spans="2:16" x14ac:dyDescent="0.25">
      <c r="B104" s="22"/>
      <c r="C104" s="89" t="s">
        <v>141</v>
      </c>
      <c r="D104" s="90"/>
      <c r="E104" s="91"/>
      <c r="F104" s="88">
        <v>4.326E-2</v>
      </c>
      <c r="G104" s="113">
        <f>+F104/F101</f>
        <v>4.1080075912485756E-3</v>
      </c>
      <c r="H104" s="110" t="str">
        <f t="shared" si="23"/>
        <v xml:space="preserve"> - </v>
      </c>
      <c r="I104" s="8"/>
      <c r="J104" s="89"/>
      <c r="K104" s="90"/>
      <c r="L104" s="91"/>
      <c r="M104" s="88"/>
      <c r="N104" s="113">
        <f>+M104/M101</f>
        <v>0</v>
      </c>
      <c r="O104" s="110" t="str">
        <f t="shared" si="24"/>
        <v xml:space="preserve"> - </v>
      </c>
      <c r="P104" s="25"/>
    </row>
    <row r="105" spans="2:16" x14ac:dyDescent="0.25">
      <c r="B105" s="22"/>
      <c r="C105" s="105" t="str">
        <f>+C73</f>
        <v>Australia</v>
      </c>
      <c r="D105" s="115"/>
      <c r="E105" s="107">
        <f t="shared" ref="E105:F105" si="25">+E73</f>
        <v>0.42152000000000001</v>
      </c>
      <c r="F105" s="99">
        <f t="shared" si="25"/>
        <v>0.9484208999999999</v>
      </c>
      <c r="G105" s="116">
        <f>+F105/F105</f>
        <v>1</v>
      </c>
      <c r="H105" s="109">
        <f t="shared" si="23"/>
        <v>1.2500021351300052</v>
      </c>
      <c r="I105" s="8"/>
      <c r="J105" s="105" t="str">
        <f>+J73</f>
        <v>Emiratos Árabes Unidos</v>
      </c>
      <c r="K105" s="115"/>
      <c r="L105" s="107">
        <f t="shared" ref="L105:M105" si="26">+L73</f>
        <v>0.43217539999999999</v>
      </c>
      <c r="M105" s="99">
        <f t="shared" si="26"/>
        <v>10.092296600000001</v>
      </c>
      <c r="N105" s="116">
        <f>+M105/M105</f>
        <v>1</v>
      </c>
      <c r="O105" s="109">
        <f t="shared" si="24"/>
        <v>22.352316212352672</v>
      </c>
      <c r="P105" s="25"/>
    </row>
    <row r="106" spans="2:16" x14ac:dyDescent="0.25">
      <c r="B106" s="22"/>
      <c r="C106" s="85" t="s">
        <v>119</v>
      </c>
      <c r="D106" s="90"/>
      <c r="E106" s="91">
        <v>0.42152000000000001</v>
      </c>
      <c r="F106" s="88">
        <v>0.9484208999999999</v>
      </c>
      <c r="G106" s="113">
        <f>+F106/F105</f>
        <v>1</v>
      </c>
      <c r="H106" s="110">
        <f t="shared" si="23"/>
        <v>1.2500021351300052</v>
      </c>
      <c r="I106" s="8"/>
      <c r="J106" s="89" t="s">
        <v>60</v>
      </c>
      <c r="K106" s="90"/>
      <c r="L106" s="91">
        <v>0.43217539999999999</v>
      </c>
      <c r="M106" s="88">
        <v>10.092296600000001</v>
      </c>
      <c r="N106" s="113">
        <f>+M106/M105</f>
        <v>1</v>
      </c>
      <c r="O106" s="110">
        <f t="shared" si="24"/>
        <v>22.352316212352672</v>
      </c>
      <c r="P106" s="25"/>
    </row>
    <row r="107" spans="2:16" x14ac:dyDescent="0.25">
      <c r="B107" s="22"/>
      <c r="C107" s="89"/>
      <c r="D107" s="90"/>
      <c r="E107" s="91"/>
      <c r="F107" s="88"/>
      <c r="G107" s="113">
        <f>+F107/F105</f>
        <v>0</v>
      </c>
      <c r="H107" s="110" t="str">
        <f t="shared" si="23"/>
        <v xml:space="preserve"> - </v>
      </c>
      <c r="I107" s="8"/>
      <c r="J107" s="89"/>
      <c r="K107" s="90"/>
      <c r="L107" s="91"/>
      <c r="M107" s="88"/>
      <c r="N107" s="113">
        <f>+M107/M105</f>
        <v>0</v>
      </c>
      <c r="O107" s="110" t="str">
        <f t="shared" si="24"/>
        <v xml:space="preserve"> - </v>
      </c>
      <c r="P107" s="25"/>
    </row>
    <row r="108" spans="2:16" x14ac:dyDescent="0.25">
      <c r="B108" s="22"/>
      <c r="C108" s="93"/>
      <c r="D108" s="94"/>
      <c r="E108" s="95"/>
      <c r="F108" s="96"/>
      <c r="G108" s="113">
        <f>+F108/F105</f>
        <v>0</v>
      </c>
      <c r="H108" s="110" t="str">
        <f t="shared" si="23"/>
        <v xml:space="preserve"> - </v>
      </c>
      <c r="I108" s="8"/>
      <c r="J108" s="93"/>
      <c r="K108" s="94"/>
      <c r="L108" s="95"/>
      <c r="M108" s="96"/>
      <c r="N108" s="113">
        <f>+M108/M105</f>
        <v>0</v>
      </c>
      <c r="O108" s="110" t="str">
        <f t="shared" si="24"/>
        <v xml:space="preserve"> - </v>
      </c>
      <c r="P108" s="25"/>
    </row>
    <row r="109" spans="2:16" x14ac:dyDescent="0.25">
      <c r="B109" s="22"/>
      <c r="C109" s="106" t="str">
        <f>+C74</f>
        <v>China</v>
      </c>
      <c r="D109" s="125"/>
      <c r="E109" s="107">
        <f t="shared" ref="E109:F109" si="27">+E74</f>
        <v>0.51102600000000009</v>
      </c>
      <c r="F109" s="99">
        <f t="shared" si="27"/>
        <v>0.92848810000000004</v>
      </c>
      <c r="G109" s="109">
        <f>+F109/F109</f>
        <v>1</v>
      </c>
      <c r="H109" s="109">
        <f t="shared" si="23"/>
        <v>0.81690970713818833</v>
      </c>
      <c r="I109" s="8"/>
      <c r="J109" s="105" t="str">
        <f>+J74</f>
        <v>India</v>
      </c>
      <c r="K109" s="126"/>
      <c r="L109" s="107">
        <f t="shared" ref="L109:M109" si="28">+L74</f>
        <v>32.661833000000001</v>
      </c>
      <c r="M109" s="99">
        <f t="shared" si="28"/>
        <v>7.7097701000000001</v>
      </c>
      <c r="N109" s="109">
        <f>+M109/M109</f>
        <v>1</v>
      </c>
      <c r="O109" s="109">
        <f t="shared" si="24"/>
        <v>-0.76395170166965221</v>
      </c>
      <c r="P109" s="25"/>
    </row>
    <row r="110" spans="2:16" x14ac:dyDescent="0.25">
      <c r="B110" s="22"/>
      <c r="C110" s="89" t="s">
        <v>146</v>
      </c>
      <c r="D110" s="90"/>
      <c r="E110" s="91">
        <v>0.31509359999999997</v>
      </c>
      <c r="F110" s="88">
        <v>0.52615279999999998</v>
      </c>
      <c r="G110" s="110">
        <f>+F110/F109</f>
        <v>0.56667694502492816</v>
      </c>
      <c r="H110" s="110">
        <f t="shared" si="23"/>
        <v>0.66983017109836585</v>
      </c>
      <c r="I110" s="8"/>
      <c r="J110" s="89" t="s">
        <v>60</v>
      </c>
      <c r="K110" s="90"/>
      <c r="L110" s="91">
        <v>32.661833000000001</v>
      </c>
      <c r="M110" s="88">
        <v>7.7097701000000001</v>
      </c>
      <c r="N110" s="110">
        <f>+M110/M109</f>
        <v>1</v>
      </c>
      <c r="O110" s="110">
        <f t="shared" si="24"/>
        <v>-0.76395170166965221</v>
      </c>
      <c r="P110" s="25"/>
    </row>
    <row r="111" spans="2:16" x14ac:dyDescent="0.25">
      <c r="B111" s="22"/>
      <c r="C111" s="89" t="s">
        <v>145</v>
      </c>
      <c r="D111" s="90"/>
      <c r="E111" s="91">
        <v>0.19593240000000001</v>
      </c>
      <c r="F111" s="88">
        <v>0.40233530000000001</v>
      </c>
      <c r="G111" s="110">
        <f>+F111/F109</f>
        <v>0.43332305497507184</v>
      </c>
      <c r="H111" s="110">
        <f t="shared" si="23"/>
        <v>1.0534393494899259</v>
      </c>
      <c r="I111" s="8"/>
      <c r="J111" s="89"/>
      <c r="K111" s="90"/>
      <c r="L111" s="91"/>
      <c r="M111" s="88"/>
      <c r="N111" s="110">
        <f>+M111/M109</f>
        <v>0</v>
      </c>
      <c r="O111" s="110" t="str">
        <f t="shared" si="24"/>
        <v xml:space="preserve"> - </v>
      </c>
      <c r="P111" s="25"/>
    </row>
    <row r="112" spans="2:16" x14ac:dyDescent="0.25">
      <c r="B112" s="22"/>
      <c r="C112" s="93"/>
      <c r="D112" s="94"/>
      <c r="E112" s="95"/>
      <c r="F112" s="96"/>
      <c r="G112" s="112">
        <f>+F112/F109</f>
        <v>0</v>
      </c>
      <c r="H112" s="112" t="str">
        <f t="shared" si="23"/>
        <v xml:space="preserve"> - </v>
      </c>
      <c r="I112" s="8"/>
      <c r="J112" s="93"/>
      <c r="K112" s="94"/>
      <c r="L112" s="95"/>
      <c r="M112" s="96"/>
      <c r="N112" s="112">
        <f>+M112/M109</f>
        <v>0</v>
      </c>
      <c r="O112" s="112" t="str">
        <f t="shared" si="24"/>
        <v xml:space="preserve"> - </v>
      </c>
      <c r="P112" s="25"/>
    </row>
    <row r="113" spans="2:16" x14ac:dyDescent="0.25">
      <c r="B113" s="22"/>
      <c r="C113" s="82" t="s">
        <v>25</v>
      </c>
      <c r="D113" s="8"/>
      <c r="E113" s="33"/>
      <c r="F113" s="8"/>
      <c r="G113" s="8"/>
      <c r="H113" s="8"/>
      <c r="I113" s="8"/>
      <c r="J113" s="82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38:D38"/>
    <mergeCell ref="J38:K38"/>
    <mergeCell ref="C33:O35"/>
    <mergeCell ref="C36:H36"/>
    <mergeCell ref="J36:O36"/>
    <mergeCell ref="C37:H37"/>
    <mergeCell ref="J37:O37"/>
    <mergeCell ref="F10:L10"/>
    <mergeCell ref="F11:G11"/>
    <mergeCell ref="B1:P1"/>
    <mergeCell ref="C7:O8"/>
    <mergeCell ref="F9:L9"/>
    <mergeCell ref="C66:O68"/>
    <mergeCell ref="C69:H69"/>
    <mergeCell ref="J69:O69"/>
    <mergeCell ref="C70:H70"/>
    <mergeCell ref="J70:O70"/>
    <mergeCell ref="C100:D100"/>
    <mergeCell ref="J100:K100"/>
    <mergeCell ref="C71:D71"/>
    <mergeCell ref="J71:K71"/>
    <mergeCell ref="C98:H98"/>
    <mergeCell ref="J98:O98"/>
    <mergeCell ref="C99:H99"/>
    <mergeCell ref="J99:O99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114"/>
  <sheetViews>
    <sheetView zoomScaleNormal="100" workbookViewId="0">
      <selection activeCell="C11" sqref="C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7" s="1" customFormat="1" ht="27" customHeight="1" x14ac:dyDescent="0.25">
      <c r="B1" s="261" t="s">
        <v>222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2:17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7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7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7" x14ac:dyDescent="0.25">
      <c r="B5" s="5"/>
      <c r="C5" s="6"/>
      <c r="D5" s="6"/>
      <c r="E5" s="6"/>
      <c r="F5" s="6"/>
      <c r="G5" s="4"/>
      <c r="H5" s="4"/>
    </row>
    <row r="6" spans="2:17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7" x14ac:dyDescent="0.25">
      <c r="B7" s="22"/>
      <c r="C7" s="249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US$ 1,278.7 millones, disminuyendo en -19.2% respecto al 2015. De otro lado el 96.9% de estas exportaciones fueron de tipo Tradicional en tanto las exportaciones No Tradicional representaron el 3.1%.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"/>
    </row>
    <row r="8" spans="2:17" x14ac:dyDescent="0.25">
      <c r="B8" s="22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"/>
    </row>
    <row r="9" spans="2:17" x14ac:dyDescent="0.25">
      <c r="B9" s="22"/>
      <c r="C9" s="8"/>
      <c r="D9" s="8"/>
      <c r="E9" s="8"/>
      <c r="F9" s="254" t="s">
        <v>24</v>
      </c>
      <c r="G9" s="254"/>
      <c r="H9" s="254"/>
      <c r="I9" s="254"/>
      <c r="J9" s="254"/>
      <c r="K9" s="254"/>
      <c r="L9" s="254"/>
      <c r="M9" s="8"/>
      <c r="N9" s="8"/>
      <c r="O9" s="8"/>
      <c r="P9" s="25"/>
    </row>
    <row r="10" spans="2:17" x14ac:dyDescent="0.25">
      <c r="B10" s="22"/>
      <c r="C10" s="8"/>
      <c r="D10" s="8"/>
      <c r="E10" s="8"/>
      <c r="F10" s="255" t="s">
        <v>23</v>
      </c>
      <c r="G10" s="255"/>
      <c r="H10" s="255"/>
      <c r="I10" s="255"/>
      <c r="J10" s="255"/>
      <c r="K10" s="255"/>
      <c r="L10" s="255"/>
      <c r="M10" s="8"/>
      <c r="N10" s="8"/>
      <c r="O10" s="8"/>
      <c r="P10" s="25"/>
    </row>
    <row r="11" spans="2:17" x14ac:dyDescent="0.25">
      <c r="B11" s="22"/>
      <c r="C11" s="8"/>
      <c r="D11" s="8"/>
      <c r="E11" s="8"/>
      <c r="F11" s="250" t="s">
        <v>11</v>
      </c>
      <c r="G11" s="251"/>
      <c r="H11" s="77">
        <v>2015</v>
      </c>
      <c r="I11" s="78">
        <v>2016</v>
      </c>
      <c r="J11" s="78" t="s">
        <v>19</v>
      </c>
      <c r="K11" s="78" t="s">
        <v>20</v>
      </c>
      <c r="L11" s="78" t="s">
        <v>21</v>
      </c>
      <c r="M11" s="8"/>
      <c r="N11" s="8"/>
      <c r="O11" s="8"/>
      <c r="P11" s="25"/>
    </row>
    <row r="12" spans="2:17" ht="16.5" x14ac:dyDescent="0.25">
      <c r="B12" s="22"/>
      <c r="C12" s="8"/>
      <c r="D12" s="8"/>
      <c r="E12" s="8"/>
      <c r="F12" s="67" t="s">
        <v>2</v>
      </c>
      <c r="G12" s="68"/>
      <c r="H12" s="79">
        <v>59.331000000000003</v>
      </c>
      <c r="I12" s="80">
        <v>39.701000000000001</v>
      </c>
      <c r="J12" s="69">
        <f t="shared" ref="J12:J27" si="0">IFERROR(I12/I$27, " - ")</f>
        <v>3.1047453703703702E-2</v>
      </c>
      <c r="K12" s="70">
        <f>IFERROR(I12/H12-1," - ")</f>
        <v>-0.33085570780873408</v>
      </c>
      <c r="L12" s="71">
        <f>IFERROR(I12-H12, " - ")</f>
        <v>-19.630000000000003</v>
      </c>
      <c r="M12" s="8"/>
      <c r="N12" s="8"/>
      <c r="O12" s="8"/>
      <c r="P12" s="25"/>
    </row>
    <row r="13" spans="2:17" x14ac:dyDescent="0.25">
      <c r="B13" s="22"/>
      <c r="C13" s="8"/>
      <c r="D13" s="8"/>
      <c r="E13" s="8"/>
      <c r="F13" s="57" t="s">
        <v>3</v>
      </c>
      <c r="G13" s="55"/>
      <c r="H13" s="27">
        <v>0.46300000000000002</v>
      </c>
      <c r="I13" s="61">
        <v>0.498</v>
      </c>
      <c r="J13" s="69">
        <f t="shared" si="0"/>
        <v>3.8945195195195197E-4</v>
      </c>
      <c r="K13" s="65">
        <f t="shared" ref="K13:K27" si="1">IFERROR(I13/H13-1," - ")</f>
        <v>7.5593952483801186E-2</v>
      </c>
      <c r="L13" s="155">
        <f t="shared" ref="L13:L27" si="2">IFERROR(I13-H13, " - ")</f>
        <v>3.4999999999999976E-2</v>
      </c>
      <c r="M13" s="8"/>
      <c r="N13" s="8"/>
      <c r="O13" s="8"/>
      <c r="P13" s="153"/>
      <c r="Q13" s="190"/>
    </row>
    <row r="14" spans="2:17" x14ac:dyDescent="0.25">
      <c r="B14" s="22"/>
      <c r="C14" s="8"/>
      <c r="D14" s="8"/>
      <c r="E14" s="8"/>
      <c r="F14" s="57" t="s">
        <v>4</v>
      </c>
      <c r="G14" s="55"/>
      <c r="H14" s="27">
        <v>0</v>
      </c>
      <c r="I14" s="61">
        <v>0</v>
      </c>
      <c r="J14" s="73">
        <f t="shared" si="0"/>
        <v>0</v>
      </c>
      <c r="K14" s="64" t="str">
        <f t="shared" si="1"/>
        <v xml:space="preserve"> - </v>
      </c>
      <c r="L14" s="156">
        <f t="shared" si="2"/>
        <v>0</v>
      </c>
      <c r="M14" s="8"/>
      <c r="N14" s="8"/>
      <c r="O14" s="8"/>
      <c r="P14" s="25"/>
    </row>
    <row r="15" spans="2:17" x14ac:dyDescent="0.25">
      <c r="B15" s="22"/>
      <c r="C15" s="8"/>
      <c r="D15" s="8"/>
      <c r="E15" s="8"/>
      <c r="F15" s="57" t="s">
        <v>5</v>
      </c>
      <c r="G15" s="55"/>
      <c r="H15" s="27">
        <v>0.38600000000000001</v>
      </c>
      <c r="I15" s="61">
        <v>4.2999999999999997E-2</v>
      </c>
      <c r="J15" s="73">
        <f t="shared" si="0"/>
        <v>3.3627377377377376E-5</v>
      </c>
      <c r="K15" s="64">
        <f t="shared" si="1"/>
        <v>-0.8886010362694301</v>
      </c>
      <c r="L15" s="156">
        <f t="shared" si="2"/>
        <v>-0.34300000000000003</v>
      </c>
      <c r="M15" s="8"/>
      <c r="N15" s="8"/>
      <c r="O15" s="8"/>
      <c r="P15" s="25"/>
    </row>
    <row r="16" spans="2:17" x14ac:dyDescent="0.25">
      <c r="B16" s="22"/>
      <c r="C16" s="8"/>
      <c r="D16" s="8"/>
      <c r="E16" s="8"/>
      <c r="F16" s="57" t="s">
        <v>6</v>
      </c>
      <c r="G16" s="55"/>
      <c r="H16" s="27">
        <v>0</v>
      </c>
      <c r="I16" s="61">
        <v>0</v>
      </c>
      <c r="J16" s="73">
        <f t="shared" si="0"/>
        <v>0</v>
      </c>
      <c r="K16" s="64" t="str">
        <f t="shared" si="1"/>
        <v xml:space="preserve"> - </v>
      </c>
      <c r="L16" s="156">
        <f t="shared" si="2"/>
        <v>0</v>
      </c>
      <c r="M16" s="8"/>
      <c r="N16" s="8"/>
      <c r="O16" s="8"/>
      <c r="P16" s="25"/>
    </row>
    <row r="17" spans="2:17" x14ac:dyDescent="0.25">
      <c r="B17" s="22"/>
      <c r="C17" s="8"/>
      <c r="D17" s="8"/>
      <c r="E17" s="8"/>
      <c r="F17" s="57" t="s">
        <v>17</v>
      </c>
      <c r="G17" s="55"/>
      <c r="H17" s="27">
        <v>7.4560000000000004</v>
      </c>
      <c r="I17" s="61">
        <v>8.5879999999999992</v>
      </c>
      <c r="J17" s="73">
        <f t="shared" si="0"/>
        <v>6.71609109109109E-3</v>
      </c>
      <c r="K17" s="64">
        <f t="shared" si="1"/>
        <v>0.15182403433476388</v>
      </c>
      <c r="L17" s="156">
        <f t="shared" si="2"/>
        <v>1.1319999999999988</v>
      </c>
      <c r="M17" s="8"/>
      <c r="N17" s="8"/>
      <c r="O17" s="8"/>
      <c r="P17" s="153"/>
      <c r="Q17" s="190"/>
    </row>
    <row r="18" spans="2:17" x14ac:dyDescent="0.25">
      <c r="B18" s="22"/>
      <c r="C18" s="8"/>
      <c r="D18" s="8"/>
      <c r="E18" s="8"/>
      <c r="F18" s="57" t="s">
        <v>7</v>
      </c>
      <c r="G18" s="55"/>
      <c r="H18" s="27">
        <v>48.857999999999997</v>
      </c>
      <c r="I18" s="61">
        <v>27.751999999999999</v>
      </c>
      <c r="J18" s="73">
        <f t="shared" si="0"/>
        <v>2.170295295295295E-2</v>
      </c>
      <c r="K18" s="64">
        <f t="shared" si="1"/>
        <v>-0.4319865733349707</v>
      </c>
      <c r="L18" s="156">
        <f t="shared" si="2"/>
        <v>-21.105999999999998</v>
      </c>
      <c r="M18" s="8"/>
      <c r="N18" s="8"/>
      <c r="O18" s="8"/>
      <c r="P18" s="25"/>
    </row>
    <row r="19" spans="2:17" x14ac:dyDescent="0.25">
      <c r="B19" s="22"/>
      <c r="C19" s="8"/>
      <c r="D19" s="8"/>
      <c r="E19" s="8"/>
      <c r="F19" s="57" t="s">
        <v>8</v>
      </c>
      <c r="G19" s="55"/>
      <c r="H19" s="27">
        <v>0.29499999999999998</v>
      </c>
      <c r="I19" s="61">
        <v>2.1280000000000001</v>
      </c>
      <c r="J19" s="73">
        <f t="shared" si="0"/>
        <v>1.6641641641641641E-3</v>
      </c>
      <c r="K19" s="64">
        <f t="shared" si="1"/>
        <v>6.2135593220338992</v>
      </c>
      <c r="L19" s="156">
        <f t="shared" si="2"/>
        <v>1.8330000000000002</v>
      </c>
      <c r="M19" s="8"/>
      <c r="N19" s="8"/>
      <c r="O19" s="8"/>
      <c r="P19" s="25"/>
    </row>
    <row r="20" spans="2:17" x14ac:dyDescent="0.25">
      <c r="B20" s="22"/>
      <c r="C20" s="8"/>
      <c r="D20" s="8"/>
      <c r="E20" s="8"/>
      <c r="F20" s="57" t="s">
        <v>9</v>
      </c>
      <c r="G20" s="55"/>
      <c r="H20" s="27">
        <v>1.8720000000000001</v>
      </c>
      <c r="I20" s="61">
        <v>0.68100000000000005</v>
      </c>
      <c r="J20" s="73">
        <f t="shared" si="0"/>
        <v>5.3256381381381387E-4</v>
      </c>
      <c r="K20" s="64">
        <f t="shared" si="1"/>
        <v>-0.63621794871794868</v>
      </c>
      <c r="L20" s="156">
        <f t="shared" si="2"/>
        <v>-1.1910000000000001</v>
      </c>
      <c r="M20" s="8"/>
      <c r="N20" s="8"/>
      <c r="O20" s="8"/>
      <c r="P20" s="25"/>
    </row>
    <row r="21" spans="2:17" x14ac:dyDescent="0.25">
      <c r="B21" s="22"/>
      <c r="C21" s="8"/>
      <c r="D21" s="8"/>
      <c r="E21" s="8"/>
      <c r="F21" s="58" t="s">
        <v>10</v>
      </c>
      <c r="G21" s="56"/>
      <c r="H21" s="62">
        <v>0</v>
      </c>
      <c r="I21" s="63">
        <v>1.2999999999999999E-2</v>
      </c>
      <c r="J21" s="74">
        <f t="shared" si="0"/>
        <v>1.0166416416416415E-5</v>
      </c>
      <c r="K21" s="66" t="str">
        <f t="shared" si="1"/>
        <v xml:space="preserve"> - </v>
      </c>
      <c r="L21" s="157">
        <f t="shared" si="2"/>
        <v>1.2999999999999999E-2</v>
      </c>
      <c r="M21" s="8"/>
      <c r="N21" s="8"/>
      <c r="O21" s="8"/>
      <c r="P21" s="25"/>
    </row>
    <row r="22" spans="2:17" ht="16.5" x14ac:dyDescent="0.25">
      <c r="B22" s="22"/>
      <c r="C22" s="8"/>
      <c r="D22" s="8"/>
      <c r="E22" s="8"/>
      <c r="F22" s="67" t="s">
        <v>13</v>
      </c>
      <c r="G22" s="68"/>
      <c r="H22" s="79">
        <v>1522.5909999999999</v>
      </c>
      <c r="I22" s="80">
        <v>1239.019</v>
      </c>
      <c r="J22" s="72">
        <f t="shared" si="0"/>
        <v>0.96895254629629624</v>
      </c>
      <c r="K22" s="72">
        <f t="shared" si="1"/>
        <v>-0.18624305542328823</v>
      </c>
      <c r="L22" s="154">
        <f t="shared" si="2"/>
        <v>-283.57199999999989</v>
      </c>
      <c r="M22" s="8"/>
      <c r="N22" s="8"/>
      <c r="O22" s="8"/>
      <c r="P22" s="25"/>
    </row>
    <row r="23" spans="2:17" x14ac:dyDescent="0.25">
      <c r="B23" s="22"/>
      <c r="C23" s="8"/>
      <c r="D23" s="8"/>
      <c r="E23" s="8"/>
      <c r="F23" s="59" t="s">
        <v>14</v>
      </c>
      <c r="G23" s="60"/>
      <c r="H23" s="27">
        <v>0</v>
      </c>
      <c r="I23" s="61">
        <v>0</v>
      </c>
      <c r="J23" s="73">
        <f t="shared" si="0"/>
        <v>0</v>
      </c>
      <c r="K23" s="64" t="str">
        <f t="shared" si="1"/>
        <v xml:space="preserve"> - </v>
      </c>
      <c r="L23" s="156">
        <f t="shared" si="2"/>
        <v>0</v>
      </c>
      <c r="M23" s="81"/>
      <c r="N23" s="81"/>
      <c r="O23" s="8"/>
      <c r="P23" s="25"/>
    </row>
    <row r="24" spans="2:17" x14ac:dyDescent="0.25">
      <c r="B24" s="22"/>
      <c r="C24" s="8"/>
      <c r="D24" s="8"/>
      <c r="E24" s="8"/>
      <c r="F24" s="57" t="s">
        <v>15</v>
      </c>
      <c r="G24" s="55"/>
      <c r="H24" s="27">
        <v>1498.6569999999999</v>
      </c>
      <c r="I24" s="61">
        <v>1220.8420000000001</v>
      </c>
      <c r="J24" s="73">
        <f t="shared" si="0"/>
        <v>0.95473755005005012</v>
      </c>
      <c r="K24" s="64">
        <f t="shared" si="1"/>
        <v>-0.18537597328808386</v>
      </c>
      <c r="L24" s="156">
        <f t="shared" si="2"/>
        <v>-277.81499999999983</v>
      </c>
      <c r="M24" s="8"/>
      <c r="N24" s="8"/>
      <c r="O24" s="8"/>
      <c r="P24" s="25"/>
    </row>
    <row r="25" spans="2:17" x14ac:dyDescent="0.25">
      <c r="B25" s="22"/>
      <c r="C25" s="8"/>
      <c r="D25" s="8"/>
      <c r="E25" s="8"/>
      <c r="F25" s="57" t="s">
        <v>16</v>
      </c>
      <c r="G25" s="55"/>
      <c r="H25" s="27">
        <v>23.82</v>
      </c>
      <c r="I25" s="61">
        <v>18.177</v>
      </c>
      <c r="J25" s="73">
        <f t="shared" si="0"/>
        <v>1.4214996246246246E-2</v>
      </c>
      <c r="K25" s="64">
        <f t="shared" si="1"/>
        <v>-0.23690176322418144</v>
      </c>
      <c r="L25" s="156">
        <f t="shared" si="2"/>
        <v>-5.6430000000000007</v>
      </c>
      <c r="M25" s="8"/>
      <c r="N25" s="8"/>
      <c r="O25" s="8"/>
      <c r="P25" s="25"/>
    </row>
    <row r="26" spans="2:17" x14ac:dyDescent="0.25">
      <c r="B26" s="22"/>
      <c r="C26" s="8"/>
      <c r="D26" s="8"/>
      <c r="E26" s="8"/>
      <c r="F26" s="58" t="s">
        <v>18</v>
      </c>
      <c r="G26" s="56"/>
      <c r="H26" s="62">
        <v>0.114</v>
      </c>
      <c r="I26" s="63">
        <v>0</v>
      </c>
      <c r="J26" s="74">
        <f t="shared" si="0"/>
        <v>0</v>
      </c>
      <c r="K26" s="66">
        <f t="shared" si="1"/>
        <v>-1</v>
      </c>
      <c r="L26" s="157">
        <f t="shared" si="2"/>
        <v>-0.114</v>
      </c>
      <c r="M26" s="8"/>
      <c r="N26" s="8"/>
      <c r="O26" s="8"/>
      <c r="P26" s="25"/>
    </row>
    <row r="27" spans="2:17" x14ac:dyDescent="0.25">
      <c r="B27" s="22"/>
      <c r="C27" s="8"/>
      <c r="D27" s="8"/>
      <c r="E27" s="8"/>
      <c r="F27" s="75"/>
      <c r="G27" s="76" t="s">
        <v>12</v>
      </c>
      <c r="H27" s="80">
        <f>+H22+H12</f>
        <v>1581.9219999999998</v>
      </c>
      <c r="I27" s="80">
        <f>+I22+I12</f>
        <v>1278.72</v>
      </c>
      <c r="J27" s="74">
        <f t="shared" si="0"/>
        <v>1</v>
      </c>
      <c r="K27" s="74">
        <f t="shared" si="1"/>
        <v>-0.19166684577368531</v>
      </c>
      <c r="L27" s="154">
        <f t="shared" si="2"/>
        <v>-303.20199999999977</v>
      </c>
      <c r="M27" s="81"/>
      <c r="N27" s="81"/>
      <c r="O27" s="8"/>
      <c r="P27" s="25"/>
    </row>
    <row r="28" spans="2:17" x14ac:dyDescent="0.25">
      <c r="B28" s="22"/>
      <c r="C28" s="8"/>
      <c r="D28" s="8"/>
      <c r="E28" s="8"/>
      <c r="F28" s="82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7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7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49" t="str">
        <f>+CONCATENATE("Los productos representativos en las exportaciones de tipo No Tradicional son: ",C53," con exportaciones de US$ ",FIXED(F53,1)," mil, ",C49," equivalente a US$ ",FIXED(F49,1)," mil  y  ",C50," por US$ ",FIXED(F50,1)," mil. En tanto los principales productos exportados de tipo Tradicional son: ",J40," con exportaciones por US$ ",FIXED(M40,1)," mil,  ",J41," por US$ ",FIXED(M41,1)," mil  y ",J46," por US$ ",FIXED(M46,1)," mil.")</f>
        <v>Los productos representativos en las exportaciones de tipo No Tradicional son: Acido sulfúrico con exportaciones de US$ 27,744.0 mil, Calamares, potas, jibias y similares equivalente a US$ 4,650.5 mil  y  Filetes y demás carne de pescado por US$ 2,245.3 mil. En tanto los principales productos exportados de tipo Tradicional son: Cobre con exportaciones por US$ 1,139,271.6 mil,  Molibdeno por US$ 65,372.3 mil  y Harina de pescado por US$ 17,158.7 mil.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"/>
    </row>
    <row r="34" spans="2:16" x14ac:dyDescent="0.25">
      <c r="B34" s="22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"/>
    </row>
    <row r="35" spans="2:16" x14ac:dyDescent="0.25">
      <c r="B35" s="22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5"/>
    </row>
    <row r="36" spans="2:16" x14ac:dyDescent="0.25">
      <c r="B36" s="22"/>
      <c r="C36" s="252" t="s">
        <v>27</v>
      </c>
      <c r="D36" s="252"/>
      <c r="E36" s="252"/>
      <c r="F36" s="252"/>
      <c r="G36" s="252"/>
      <c r="H36" s="252"/>
      <c r="I36" s="84"/>
      <c r="J36" s="252" t="s">
        <v>28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26</v>
      </c>
      <c r="D37" s="253"/>
      <c r="E37" s="253"/>
      <c r="F37" s="253"/>
      <c r="G37" s="253"/>
      <c r="H37" s="253"/>
      <c r="I37" s="8"/>
      <c r="J37" s="253" t="s">
        <v>26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11</v>
      </c>
      <c r="D38" s="251"/>
      <c r="E38" s="77">
        <v>2015</v>
      </c>
      <c r="F38" s="78">
        <v>2016</v>
      </c>
      <c r="G38" s="78" t="s">
        <v>19</v>
      </c>
      <c r="H38" s="78" t="s">
        <v>20</v>
      </c>
      <c r="I38" s="8"/>
      <c r="J38" s="250" t="s">
        <v>11</v>
      </c>
      <c r="K38" s="251"/>
      <c r="L38" s="77">
        <v>2015</v>
      </c>
      <c r="M38" s="78">
        <v>2016</v>
      </c>
      <c r="N38" s="78" t="s">
        <v>19</v>
      </c>
      <c r="O38" s="78" t="s">
        <v>20</v>
      </c>
      <c r="P38" s="25"/>
    </row>
    <row r="39" spans="2:16" x14ac:dyDescent="0.25">
      <c r="B39" s="22"/>
      <c r="C39" s="118" t="s">
        <v>3</v>
      </c>
      <c r="D39" s="188"/>
      <c r="E39" s="120">
        <v>463.34350000000012</v>
      </c>
      <c r="F39" s="122">
        <v>497.96850000000029</v>
      </c>
      <c r="G39" s="124">
        <f>+F39/F$59</f>
        <v>1.2542834490022284E-2</v>
      </c>
      <c r="H39" s="189">
        <f>IFERROR(F39/E39-1," - ")</f>
        <v>7.4728576099589494E-2</v>
      </c>
      <c r="I39" s="193">
        <f>+F39-E39</f>
        <v>34.625000000000171</v>
      </c>
      <c r="J39" s="118" t="s">
        <v>15</v>
      </c>
      <c r="K39" s="188"/>
      <c r="L39" s="120">
        <v>1498657.3733999983</v>
      </c>
      <c r="M39" s="122">
        <v>1220841.5348</v>
      </c>
      <c r="N39" s="124">
        <f>+M39/M$59</f>
        <v>0.98532920133093416</v>
      </c>
      <c r="O39" s="189">
        <f>IFERROR(M39/L39-1," - ")</f>
        <v>-0.1853764866680091</v>
      </c>
      <c r="P39" s="194">
        <f>+M39-L39</f>
        <v>-277815.83859999827</v>
      </c>
    </row>
    <row r="40" spans="2:16" x14ac:dyDescent="0.25">
      <c r="B40" s="22"/>
      <c r="C40" s="164" t="s">
        <v>53</v>
      </c>
      <c r="D40" s="165"/>
      <c r="E40" s="166">
        <v>413.63770000000011</v>
      </c>
      <c r="F40" s="167">
        <v>478.50950000000029</v>
      </c>
      <c r="G40" s="168">
        <f t="shared" ref="G40:G58" si="3">+F40/F$59</f>
        <v>1.2052701045153094E-2</v>
      </c>
      <c r="H40" s="169">
        <f t="shared" ref="H40:H58" si="4">IFERROR(F40/E40-1," - ")</f>
        <v>0.15683241638757828</v>
      </c>
      <c r="I40" s="193">
        <f>+F40-E40</f>
        <v>64.871800000000178</v>
      </c>
      <c r="J40" s="164" t="s">
        <v>56</v>
      </c>
      <c r="K40" s="165"/>
      <c r="L40" s="166">
        <v>1322559.2182999984</v>
      </c>
      <c r="M40" s="167">
        <v>1139271.6307000001</v>
      </c>
      <c r="N40" s="168">
        <f t="shared" ref="N40:N58" si="5">+M40/M$59</f>
        <v>0.91949493359965107</v>
      </c>
      <c r="O40" s="169">
        <f t="shared" ref="O40:O58" si="6">IFERROR(M40/L40-1," - ")</f>
        <v>-0.13858554313779159</v>
      </c>
      <c r="P40" s="194">
        <f>+M40-L40</f>
        <v>-183287.58759999834</v>
      </c>
    </row>
    <row r="41" spans="2:16" x14ac:dyDescent="0.25">
      <c r="B41" s="22"/>
      <c r="C41" s="164" t="s">
        <v>152</v>
      </c>
      <c r="D41" s="165"/>
      <c r="E41" s="166"/>
      <c r="F41" s="167">
        <v>16.906199999999998</v>
      </c>
      <c r="G41" s="168">
        <f t="shared" si="3"/>
        <v>4.2583349841448728E-4</v>
      </c>
      <c r="H41" s="169" t="str">
        <f t="shared" si="4"/>
        <v xml:space="preserve"> - </v>
      </c>
      <c r="I41" s="193">
        <f t="shared" ref="I41:I58" si="7">+F41-E41</f>
        <v>16.906199999999998</v>
      </c>
      <c r="J41" s="164" t="s">
        <v>58</v>
      </c>
      <c r="K41" s="165"/>
      <c r="L41" s="166">
        <v>77409.874199999991</v>
      </c>
      <c r="M41" s="167">
        <v>65372.279599999965</v>
      </c>
      <c r="N41" s="168">
        <f t="shared" si="5"/>
        <v>5.2761324227065018E-2</v>
      </c>
      <c r="O41" s="169">
        <f t="shared" si="6"/>
        <v>-0.15550463974271678</v>
      </c>
      <c r="P41" s="194">
        <f t="shared" ref="P41:P58" si="8">+M41-L41</f>
        <v>-12037.594600000026</v>
      </c>
    </row>
    <row r="42" spans="2:16" x14ac:dyDescent="0.25">
      <c r="B42" s="22"/>
      <c r="C42" s="164" t="s">
        <v>153</v>
      </c>
      <c r="D42" s="165"/>
      <c r="E42" s="166">
        <v>49.705799999999996</v>
      </c>
      <c r="F42" s="167"/>
      <c r="G42" s="168">
        <f t="shared" si="3"/>
        <v>0</v>
      </c>
      <c r="H42" s="169">
        <f t="shared" si="4"/>
        <v>-1</v>
      </c>
      <c r="I42" s="193">
        <f t="shared" si="7"/>
        <v>-49.705799999999996</v>
      </c>
      <c r="J42" s="164" t="s">
        <v>60</v>
      </c>
      <c r="K42" s="165"/>
      <c r="L42" s="166">
        <v>82876.060900000011</v>
      </c>
      <c r="M42" s="167">
        <v>14849.706400000001</v>
      </c>
      <c r="N42" s="168">
        <f t="shared" si="5"/>
        <v>1.1985052056332497E-2</v>
      </c>
      <c r="O42" s="169">
        <f t="shared" si="6"/>
        <v>-0.82082031603893468</v>
      </c>
      <c r="P42" s="194">
        <f t="shared" si="8"/>
        <v>-68026.354500000016</v>
      </c>
    </row>
    <row r="43" spans="2:16" x14ac:dyDescent="0.25">
      <c r="B43" s="22"/>
      <c r="C43" s="89" t="s">
        <v>5</v>
      </c>
      <c r="D43" s="103"/>
      <c r="E43" s="88">
        <v>385.8723</v>
      </c>
      <c r="F43" s="108">
        <v>42.58</v>
      </c>
      <c r="G43" s="110">
        <f t="shared" si="3"/>
        <v>1.0725053745069188E-3</v>
      </c>
      <c r="H43" s="92">
        <f t="shared" si="4"/>
        <v>-0.88965261305359311</v>
      </c>
      <c r="I43" s="193">
        <f t="shared" si="7"/>
        <v>-343.29230000000001</v>
      </c>
      <c r="J43" s="164" t="s">
        <v>62</v>
      </c>
      <c r="K43" s="165"/>
      <c r="L43" s="166">
        <v>15812.220000000001</v>
      </c>
      <c r="M43" s="167">
        <v>1347.9180999999999</v>
      </c>
      <c r="N43" s="168">
        <f t="shared" si="5"/>
        <v>1.087891447885649E-3</v>
      </c>
      <c r="O43" s="169">
        <f t="shared" si="6"/>
        <v>-0.91475465810619894</v>
      </c>
      <c r="P43" s="194">
        <f t="shared" si="8"/>
        <v>-14464.301900000002</v>
      </c>
    </row>
    <row r="44" spans="2:16" x14ac:dyDescent="0.25">
      <c r="B44" s="22"/>
      <c r="C44" s="164" t="s">
        <v>154</v>
      </c>
      <c r="D44" s="165"/>
      <c r="E44" s="166"/>
      <c r="F44" s="167">
        <v>36.04</v>
      </c>
      <c r="G44" s="168">
        <f t="shared" si="3"/>
        <v>9.077758031289185E-4</v>
      </c>
      <c r="H44" s="169" t="str">
        <f t="shared" si="4"/>
        <v xml:space="preserve"> - </v>
      </c>
      <c r="I44" s="193">
        <f t="shared" si="7"/>
        <v>36.04</v>
      </c>
      <c r="J44" s="89" t="s">
        <v>16</v>
      </c>
      <c r="K44" s="103"/>
      <c r="L44" s="88">
        <v>23819.537800000006</v>
      </c>
      <c r="M44" s="108">
        <v>18177.397199999999</v>
      </c>
      <c r="N44" s="110">
        <f t="shared" si="5"/>
        <v>1.4670798588356774E-2</v>
      </c>
      <c r="O44" s="92">
        <f t="shared" si="6"/>
        <v>-0.23687028049721459</v>
      </c>
      <c r="P44" s="194">
        <f t="shared" si="8"/>
        <v>-5642.1406000000061</v>
      </c>
    </row>
    <row r="45" spans="2:16" x14ac:dyDescent="0.25">
      <c r="B45" s="22"/>
      <c r="C45" s="164" t="s">
        <v>155</v>
      </c>
      <c r="D45" s="165"/>
      <c r="E45" s="166">
        <v>385.8723</v>
      </c>
      <c r="F45" s="167"/>
      <c r="G45" s="168">
        <f t="shared" si="3"/>
        <v>0</v>
      </c>
      <c r="H45" s="169">
        <f t="shared" si="4"/>
        <v>-1</v>
      </c>
      <c r="I45" s="193">
        <f t="shared" si="7"/>
        <v>-385.8723</v>
      </c>
      <c r="J45" s="164" t="s">
        <v>64</v>
      </c>
      <c r="K45" s="165"/>
      <c r="L45" s="166">
        <v>1221.4380000000001</v>
      </c>
      <c r="M45" s="167">
        <v>1018.7302999999999</v>
      </c>
      <c r="N45" s="168">
        <f t="shared" si="5"/>
        <v>8.222072105656729E-4</v>
      </c>
      <c r="O45" s="169">
        <f t="shared" si="6"/>
        <v>-0.16595823938669019</v>
      </c>
      <c r="P45" s="194">
        <f t="shared" si="8"/>
        <v>-202.70770000000016</v>
      </c>
    </row>
    <row r="46" spans="2:16" x14ac:dyDescent="0.25">
      <c r="B46" s="22"/>
      <c r="C46" s="89" t="s">
        <v>8</v>
      </c>
      <c r="D46" s="103"/>
      <c r="E46" s="88">
        <v>295.44459999999998</v>
      </c>
      <c r="F46" s="108">
        <v>2127.6448999999998</v>
      </c>
      <c r="G46" s="110">
        <f t="shared" si="3"/>
        <v>5.3591136455900315E-2</v>
      </c>
      <c r="H46" s="92">
        <f t="shared" si="4"/>
        <v>6.2015020751775456</v>
      </c>
      <c r="I46" s="193">
        <f t="shared" si="7"/>
        <v>1832.2002999999997</v>
      </c>
      <c r="J46" s="164" t="s">
        <v>63</v>
      </c>
      <c r="K46" s="165"/>
      <c r="L46" s="166">
        <v>22598.099800000007</v>
      </c>
      <c r="M46" s="167">
        <v>17158.6669</v>
      </c>
      <c r="N46" s="168">
        <f t="shared" si="5"/>
        <v>1.3848591377791103E-2</v>
      </c>
      <c r="O46" s="169">
        <f t="shared" si="6"/>
        <v>-0.24070310991369304</v>
      </c>
      <c r="P46" s="194">
        <f t="shared" si="8"/>
        <v>-5439.4329000000071</v>
      </c>
    </row>
    <row r="47" spans="2:16" x14ac:dyDescent="0.25">
      <c r="B47" s="22"/>
      <c r="C47" s="164" t="s">
        <v>156</v>
      </c>
      <c r="D47" s="165"/>
      <c r="E47" s="166">
        <v>295.44459999999998</v>
      </c>
      <c r="F47" s="167">
        <v>2127.6448999999998</v>
      </c>
      <c r="G47" s="168">
        <f t="shared" si="3"/>
        <v>5.3591136455900315E-2</v>
      </c>
      <c r="H47" s="169">
        <f t="shared" si="4"/>
        <v>6.2015020751775456</v>
      </c>
      <c r="I47" s="193">
        <f t="shared" si="7"/>
        <v>1832.2002999999997</v>
      </c>
      <c r="J47" s="89" t="s">
        <v>18</v>
      </c>
      <c r="K47" s="103"/>
      <c r="L47" s="88">
        <v>113.95499999999998</v>
      </c>
      <c r="M47" s="108">
        <v>9.9999999999999991E-5</v>
      </c>
      <c r="N47" s="110">
        <f t="shared" si="5"/>
        <v>8.0709016956271245E-11</v>
      </c>
      <c r="O47" s="92">
        <f t="shared" si="6"/>
        <v>-0.99999912246062039</v>
      </c>
      <c r="P47" s="194">
        <f t="shared" si="8"/>
        <v>-113.95489999999998</v>
      </c>
    </row>
    <row r="48" spans="2:16" x14ac:dyDescent="0.25">
      <c r="B48" s="22"/>
      <c r="C48" s="89" t="s">
        <v>17</v>
      </c>
      <c r="D48" s="103"/>
      <c r="E48" s="88">
        <v>7455.9464999999982</v>
      </c>
      <c r="F48" s="108">
        <v>8588.0239499999989</v>
      </c>
      <c r="G48" s="110">
        <f t="shared" si="3"/>
        <v>0.21631521471980122</v>
      </c>
      <c r="H48" s="92">
        <f t="shared" si="4"/>
        <v>0.15183551142702023</v>
      </c>
      <c r="I48" s="193">
        <f t="shared" si="7"/>
        <v>1132.0774500000007</v>
      </c>
      <c r="J48" s="164" t="s">
        <v>117</v>
      </c>
      <c r="K48" s="165"/>
      <c r="L48" s="166">
        <v>113.95499999999998</v>
      </c>
      <c r="M48" s="167">
        <v>9.9999999999999991E-5</v>
      </c>
      <c r="N48" s="168">
        <f t="shared" si="5"/>
        <v>8.0709016956271245E-11</v>
      </c>
      <c r="O48" s="169">
        <f t="shared" si="6"/>
        <v>-0.99999912246062039</v>
      </c>
      <c r="P48" s="194">
        <f t="shared" si="8"/>
        <v>-113.95489999999998</v>
      </c>
    </row>
    <row r="49" spans="2:16" x14ac:dyDescent="0.25">
      <c r="B49" s="22"/>
      <c r="C49" s="164" t="s">
        <v>157</v>
      </c>
      <c r="D49" s="165"/>
      <c r="E49" s="166">
        <v>3697.8245999999981</v>
      </c>
      <c r="F49" s="167">
        <v>4650.5046499999989</v>
      </c>
      <c r="G49" s="168">
        <f t="shared" si="3"/>
        <v>0.11713694765839398</v>
      </c>
      <c r="H49" s="169">
        <f t="shared" si="4"/>
        <v>0.25763256861885808</v>
      </c>
      <c r="I49" s="193">
        <f t="shared" si="7"/>
        <v>952.68005000000085</v>
      </c>
      <c r="J49" s="89"/>
      <c r="K49" s="103"/>
      <c r="L49" s="88"/>
      <c r="M49" s="108"/>
      <c r="N49" s="110">
        <f t="shared" si="5"/>
        <v>0</v>
      </c>
      <c r="O49" s="92" t="str">
        <f t="shared" si="6"/>
        <v xml:space="preserve"> - </v>
      </c>
      <c r="P49" s="194">
        <f t="shared" si="8"/>
        <v>0</v>
      </c>
    </row>
    <row r="50" spans="2:16" x14ac:dyDescent="0.25">
      <c r="B50" s="22"/>
      <c r="C50" s="164" t="s">
        <v>158</v>
      </c>
      <c r="D50" s="165"/>
      <c r="E50" s="166">
        <v>1966.1004000000003</v>
      </c>
      <c r="F50" s="167">
        <v>2245.2782000000002</v>
      </c>
      <c r="G50" s="168">
        <f t="shared" si="3"/>
        <v>5.6554084940423216E-2</v>
      </c>
      <c r="H50" s="169">
        <f t="shared" si="4"/>
        <v>0.14199569869371875</v>
      </c>
      <c r="I50" s="193">
        <f t="shared" si="7"/>
        <v>279.17779999999993</v>
      </c>
      <c r="J50" s="89"/>
      <c r="K50" s="103"/>
      <c r="L50" s="88"/>
      <c r="M50" s="108"/>
      <c r="N50" s="110">
        <f t="shared" si="5"/>
        <v>0</v>
      </c>
      <c r="O50" s="92" t="str">
        <f t="shared" si="6"/>
        <v xml:space="preserve"> - </v>
      </c>
      <c r="P50" s="194">
        <f t="shared" si="8"/>
        <v>0</v>
      </c>
    </row>
    <row r="51" spans="2:16" x14ac:dyDescent="0.25">
      <c r="B51" s="22"/>
      <c r="C51" s="164" t="s">
        <v>159</v>
      </c>
      <c r="D51" s="165"/>
      <c r="E51" s="166">
        <v>1332.2212000000002</v>
      </c>
      <c r="F51" s="167">
        <v>1692.2411000000002</v>
      </c>
      <c r="G51" s="168">
        <f t="shared" si="3"/>
        <v>4.2624182120984039E-2</v>
      </c>
      <c r="H51" s="169">
        <f t="shared" si="4"/>
        <v>0.27024033246130585</v>
      </c>
      <c r="I51" s="193">
        <f t="shared" si="7"/>
        <v>360.01990000000001</v>
      </c>
      <c r="J51" s="89"/>
      <c r="K51" s="103"/>
      <c r="L51" s="88"/>
      <c r="M51" s="108"/>
      <c r="N51" s="110">
        <f t="shared" si="5"/>
        <v>0</v>
      </c>
      <c r="O51" s="92" t="str">
        <f t="shared" si="6"/>
        <v xml:space="preserve"> - </v>
      </c>
      <c r="P51" s="194">
        <f t="shared" si="8"/>
        <v>0</v>
      </c>
    </row>
    <row r="52" spans="2:16" x14ac:dyDescent="0.25">
      <c r="B52" s="22"/>
      <c r="C52" s="89" t="s">
        <v>7</v>
      </c>
      <c r="D52" s="103"/>
      <c r="E52" s="88">
        <v>48857.791800000014</v>
      </c>
      <c r="F52" s="108">
        <v>27751.767299999996</v>
      </c>
      <c r="G52" s="110">
        <f t="shared" si="3"/>
        <v>0.69901173276926631</v>
      </c>
      <c r="H52" s="92">
        <f t="shared" si="4"/>
        <v>-0.43198891563494712</v>
      </c>
      <c r="I52" s="193">
        <f t="shared" si="7"/>
        <v>-21106.024500000018</v>
      </c>
      <c r="J52" s="89"/>
      <c r="K52" s="103"/>
      <c r="L52" s="88"/>
      <c r="M52" s="108"/>
      <c r="N52" s="110">
        <f t="shared" si="5"/>
        <v>0</v>
      </c>
      <c r="O52" s="92" t="str">
        <f t="shared" si="6"/>
        <v xml:space="preserve"> - </v>
      </c>
      <c r="P52" s="194">
        <f t="shared" si="8"/>
        <v>0</v>
      </c>
    </row>
    <row r="53" spans="2:16" x14ac:dyDescent="0.25">
      <c r="B53" s="22"/>
      <c r="C53" s="164" t="s">
        <v>160</v>
      </c>
      <c r="D53" s="165"/>
      <c r="E53" s="166">
        <v>47818.89130000001</v>
      </c>
      <c r="F53" s="167">
        <v>27743.997899999995</v>
      </c>
      <c r="G53" s="168">
        <f t="shared" si="3"/>
        <v>0.69881603706103013</v>
      </c>
      <c r="H53" s="169">
        <f t="shared" si="4"/>
        <v>-0.4198109335922644</v>
      </c>
      <c r="I53" s="193">
        <f t="shared" si="7"/>
        <v>-20074.893400000015</v>
      </c>
      <c r="J53" s="89"/>
      <c r="K53" s="103"/>
      <c r="L53" s="88"/>
      <c r="M53" s="108"/>
      <c r="N53" s="110">
        <f t="shared" si="5"/>
        <v>0</v>
      </c>
      <c r="O53" s="92" t="str">
        <f t="shared" si="6"/>
        <v xml:space="preserve"> - </v>
      </c>
      <c r="P53" s="194">
        <f t="shared" si="8"/>
        <v>0</v>
      </c>
    </row>
    <row r="54" spans="2:16" x14ac:dyDescent="0.25">
      <c r="B54" s="22"/>
      <c r="C54" s="164" t="s">
        <v>162</v>
      </c>
      <c r="D54" s="192"/>
      <c r="E54" s="166">
        <v>1033.3680000000002</v>
      </c>
      <c r="F54" s="167"/>
      <c r="G54" s="168">
        <f t="shared" si="3"/>
        <v>0</v>
      </c>
      <c r="H54" s="169">
        <f t="shared" si="4"/>
        <v>-1</v>
      </c>
      <c r="I54" s="193">
        <f t="shared" si="7"/>
        <v>-1033.3680000000002</v>
      </c>
      <c r="J54" s="89"/>
      <c r="K54" s="152"/>
      <c r="L54" s="88"/>
      <c r="M54" s="108"/>
      <c r="N54" s="110">
        <f t="shared" si="5"/>
        <v>0</v>
      </c>
      <c r="O54" s="92" t="str">
        <f t="shared" si="6"/>
        <v xml:space="preserve"> - </v>
      </c>
      <c r="P54" s="194">
        <f t="shared" si="8"/>
        <v>0</v>
      </c>
    </row>
    <row r="55" spans="2:16" x14ac:dyDescent="0.25">
      <c r="B55" s="22"/>
      <c r="C55" s="89" t="s">
        <v>9</v>
      </c>
      <c r="D55" s="103"/>
      <c r="E55" s="88">
        <v>1872.4970999999998</v>
      </c>
      <c r="F55" s="108">
        <v>680.50810000000001</v>
      </c>
      <c r="G55" s="110">
        <f t="shared" si="3"/>
        <v>1.7140643368846683E-2</v>
      </c>
      <c r="H55" s="92">
        <f t="shared" si="4"/>
        <v>-0.63657722086725799</v>
      </c>
      <c r="I55" s="193">
        <f t="shared" si="7"/>
        <v>-1191.9889999999998</v>
      </c>
      <c r="J55" s="89"/>
      <c r="K55" s="103"/>
      <c r="L55" s="88"/>
      <c r="M55" s="108"/>
      <c r="N55" s="110">
        <f t="shared" si="5"/>
        <v>0</v>
      </c>
      <c r="O55" s="92" t="str">
        <f t="shared" si="6"/>
        <v xml:space="preserve"> - </v>
      </c>
      <c r="P55" s="194">
        <f t="shared" si="8"/>
        <v>0</v>
      </c>
    </row>
    <row r="56" spans="2:16" x14ac:dyDescent="0.25">
      <c r="B56" s="22"/>
      <c r="C56" s="164" t="s">
        <v>161</v>
      </c>
      <c r="D56" s="165"/>
      <c r="E56" s="166">
        <v>1352.4870999999998</v>
      </c>
      <c r="F56" s="167">
        <v>680.50810000000001</v>
      </c>
      <c r="G56" s="168">
        <f t="shared" si="3"/>
        <v>1.7140643368846683E-2</v>
      </c>
      <c r="H56" s="169">
        <f t="shared" si="4"/>
        <v>-0.49684688304975322</v>
      </c>
      <c r="I56" s="193">
        <f t="shared" si="7"/>
        <v>-671.97899999999981</v>
      </c>
      <c r="J56" s="89"/>
      <c r="K56" s="103"/>
      <c r="L56" s="88"/>
      <c r="M56" s="108"/>
      <c r="N56" s="110">
        <f t="shared" si="5"/>
        <v>0</v>
      </c>
      <c r="O56" s="92" t="str">
        <f t="shared" si="6"/>
        <v xml:space="preserve"> - </v>
      </c>
      <c r="P56" s="194">
        <f t="shared" si="8"/>
        <v>0</v>
      </c>
    </row>
    <row r="57" spans="2:16" x14ac:dyDescent="0.25">
      <c r="B57" s="22"/>
      <c r="C57" s="89" t="s">
        <v>10</v>
      </c>
      <c r="D57" s="103"/>
      <c r="E57" s="88"/>
      <c r="F57" s="108">
        <v>12.940000000000001</v>
      </c>
      <c r="G57" s="110">
        <f t="shared" si="3"/>
        <v>3.259328216561656E-4</v>
      </c>
      <c r="H57" s="92" t="str">
        <f t="shared" si="4"/>
        <v xml:space="preserve"> - </v>
      </c>
      <c r="I57" s="193">
        <f t="shared" si="7"/>
        <v>12.940000000000001</v>
      </c>
      <c r="J57" s="89"/>
      <c r="K57" s="103"/>
      <c r="L57" s="88"/>
      <c r="M57" s="108"/>
      <c r="N57" s="110">
        <f t="shared" si="5"/>
        <v>0</v>
      </c>
      <c r="O57" s="92" t="str">
        <f t="shared" si="6"/>
        <v xml:space="preserve"> - </v>
      </c>
      <c r="P57" s="194">
        <f t="shared" si="8"/>
        <v>0</v>
      </c>
    </row>
    <row r="58" spans="2:16" x14ac:dyDescent="0.25">
      <c r="B58" s="22"/>
      <c r="C58" s="158" t="s">
        <v>163</v>
      </c>
      <c r="D58" s="159"/>
      <c r="E58" s="160"/>
      <c r="F58" s="161">
        <v>10.760000000000002</v>
      </c>
      <c r="G58" s="162">
        <f t="shared" si="3"/>
        <v>2.7102296453016553E-4</v>
      </c>
      <c r="H58" s="163" t="str">
        <f t="shared" si="4"/>
        <v xml:space="preserve"> - </v>
      </c>
      <c r="I58" s="193">
        <f t="shared" si="7"/>
        <v>10.760000000000002</v>
      </c>
      <c r="J58" s="93"/>
      <c r="K58" s="104"/>
      <c r="L58" s="96"/>
      <c r="M58" s="111"/>
      <c r="N58" s="112">
        <f t="shared" si="5"/>
        <v>0</v>
      </c>
      <c r="O58" s="97" t="str">
        <f t="shared" si="6"/>
        <v xml:space="preserve"> - </v>
      </c>
      <c r="P58" s="194">
        <f t="shared" si="8"/>
        <v>0</v>
      </c>
    </row>
    <row r="59" spans="2:16" x14ac:dyDescent="0.25">
      <c r="B59" s="22"/>
      <c r="C59" s="100" t="s">
        <v>2</v>
      </c>
      <c r="D59" s="101"/>
      <c r="E59" s="87">
        <v>59330.895800000006</v>
      </c>
      <c r="F59" s="87">
        <v>39701.43275</v>
      </c>
      <c r="G59" s="74">
        <f t="shared" ref="G59" si="9">+F59/F$59</f>
        <v>1</v>
      </c>
      <c r="H59" s="102">
        <f t="shared" ref="H59" si="10">IFERROR(F59/E59-1," - ")</f>
        <v>-0.33084723878381095</v>
      </c>
      <c r="I59" s="194">
        <f t="shared" ref="I59" si="11">+F59-E59</f>
        <v>-19629.463050000006</v>
      </c>
      <c r="J59" s="100" t="s">
        <v>13</v>
      </c>
      <c r="K59" s="101"/>
      <c r="L59" s="87">
        <v>1522590.8661999984</v>
      </c>
      <c r="M59" s="87">
        <v>1239018.9321000001</v>
      </c>
      <c r="N59" s="74">
        <f t="shared" ref="N59" si="12">+M59/M$59</f>
        <v>1</v>
      </c>
      <c r="O59" s="102">
        <f t="shared" ref="O59" si="13">IFERROR(M59/L59-1," - ")</f>
        <v>-0.18624302850819152</v>
      </c>
      <c r="P59" s="194">
        <f t="shared" ref="P59" si="14">+M59-L59</f>
        <v>-283571.93409999833</v>
      </c>
    </row>
    <row r="60" spans="2:16" x14ac:dyDescent="0.25">
      <c r="B60" s="22"/>
      <c r="C60" s="82" t="s">
        <v>25</v>
      </c>
      <c r="D60" s="8"/>
      <c r="E60" s="33"/>
      <c r="F60" s="8"/>
      <c r="G60" s="8"/>
      <c r="H60" s="8"/>
      <c r="I60" s="8"/>
      <c r="J60" s="82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2"/>
      <c r="D61" s="8"/>
      <c r="E61" s="33"/>
      <c r="F61" s="8"/>
      <c r="G61" s="8"/>
      <c r="H61" s="8"/>
      <c r="I61" s="8"/>
      <c r="J61" s="82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49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Chile  en primer lugar con exportaciones de US$ 27.1 millones, seguido de España por US$ 3.4 millones y Japón por US$ 2.5 millones, como los principales. En tanto los principales destinos para las exportaciones Tradicionales son: China con exportaciones por US$ 677.7 millones, seguido deItalia por US$ 221.0 millones y Brasil por US$ 153.4 millones.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"/>
    </row>
    <row r="67" spans="2:16" x14ac:dyDescent="0.25">
      <c r="B67" s="22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5"/>
    </row>
    <row r="68" spans="2:16" x14ac:dyDescent="0.25">
      <c r="B68" s="22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"/>
    </row>
    <row r="69" spans="2:16" x14ac:dyDescent="0.25">
      <c r="B69" s="22"/>
      <c r="C69" s="252" t="s">
        <v>31</v>
      </c>
      <c r="D69" s="252"/>
      <c r="E69" s="252"/>
      <c r="F69" s="252"/>
      <c r="G69" s="252"/>
      <c r="H69" s="252"/>
      <c r="I69" s="117"/>
      <c r="J69" s="252" t="s">
        <v>32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23</v>
      </c>
      <c r="D70" s="253"/>
      <c r="E70" s="253"/>
      <c r="F70" s="253"/>
      <c r="G70" s="253"/>
      <c r="H70" s="253"/>
      <c r="I70" s="8"/>
      <c r="J70" s="253" t="s">
        <v>23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40</v>
      </c>
      <c r="D71" s="251"/>
      <c r="E71" s="77">
        <v>2015</v>
      </c>
      <c r="F71" s="78">
        <v>2016</v>
      </c>
      <c r="G71" s="78" t="s">
        <v>19</v>
      </c>
      <c r="H71" s="78" t="s">
        <v>20</v>
      </c>
      <c r="I71" s="8"/>
      <c r="J71" s="250" t="s">
        <v>11</v>
      </c>
      <c r="K71" s="251"/>
      <c r="L71" s="77">
        <v>2015</v>
      </c>
      <c r="M71" s="78">
        <v>2016</v>
      </c>
      <c r="N71" s="78" t="s">
        <v>19</v>
      </c>
      <c r="O71" s="78" t="s">
        <v>20</v>
      </c>
      <c r="P71" s="25"/>
    </row>
    <row r="72" spans="2:16" x14ac:dyDescent="0.25">
      <c r="B72" s="22"/>
      <c r="C72" s="118" t="s">
        <v>77</v>
      </c>
      <c r="D72" s="119"/>
      <c r="E72" s="122">
        <v>44.935009000000001</v>
      </c>
      <c r="F72" s="120">
        <v>27.080806300000031</v>
      </c>
      <c r="G72" s="123">
        <f t="shared" ref="G72:G90" si="15">+F72/F$90</f>
        <v>0.68211899700259515</v>
      </c>
      <c r="H72" s="121">
        <f>IFERROR(F72/E72-1," - ")</f>
        <v>-0.39733390728818974</v>
      </c>
      <c r="I72" s="3"/>
      <c r="J72" s="198" t="s">
        <v>37</v>
      </c>
      <c r="K72" s="204"/>
      <c r="L72" s="122">
        <v>720.4053791000008</v>
      </c>
      <c r="M72" s="199">
        <v>677.71980969999947</v>
      </c>
      <c r="N72" s="123">
        <f t="shared" ref="N72:N83" si="16">+M72/M$90</f>
        <v>0.54698096615144676</v>
      </c>
      <c r="O72" s="121">
        <f>IFERROR(M72/L72-1," - ")</f>
        <v>-5.9252152521859558E-2</v>
      </c>
      <c r="P72" s="25"/>
    </row>
    <row r="73" spans="2:16" x14ac:dyDescent="0.25">
      <c r="B73" s="22"/>
      <c r="C73" s="89" t="s">
        <v>43</v>
      </c>
      <c r="D73" s="90"/>
      <c r="E73" s="108">
        <v>3.0652652999999987</v>
      </c>
      <c r="F73" s="88">
        <v>3.3519801999999994</v>
      </c>
      <c r="G73" s="113">
        <f t="shared" si="15"/>
        <v>8.4430623913755304E-2</v>
      </c>
      <c r="H73" s="110">
        <f t="shared" ref="H73:H90" si="17">IFERROR(F73/E73-1," - ")</f>
        <v>9.3536732367015984E-2</v>
      </c>
      <c r="I73" s="3"/>
      <c r="J73" s="172" t="s">
        <v>74</v>
      </c>
      <c r="K73" s="206"/>
      <c r="L73" s="108">
        <v>288.73395850000003</v>
      </c>
      <c r="M73" s="173">
        <v>221.00145310000005</v>
      </c>
      <c r="N73" s="113">
        <f t="shared" si="16"/>
        <v>0.17836809048125982</v>
      </c>
      <c r="O73" s="110">
        <f t="shared" ref="O73:O90" si="18">IFERROR(M73/L73-1," - ")</f>
        <v>-0.23458447960841422</v>
      </c>
      <c r="P73" s="25"/>
    </row>
    <row r="74" spans="2:16" x14ac:dyDescent="0.25">
      <c r="B74" s="22"/>
      <c r="C74" s="89" t="s">
        <v>36</v>
      </c>
      <c r="D74" s="90"/>
      <c r="E74" s="108">
        <v>0.41922759999999998</v>
      </c>
      <c r="F74" s="88">
        <v>2.5059031999999992</v>
      </c>
      <c r="G74" s="113">
        <f t="shared" si="15"/>
        <v>6.3119397496284702E-2</v>
      </c>
      <c r="H74" s="110">
        <f t="shared" si="17"/>
        <v>4.9774289669859506</v>
      </c>
      <c r="I74" s="3"/>
      <c r="J74" s="201" t="s">
        <v>83</v>
      </c>
      <c r="K74" s="207"/>
      <c r="L74" s="108">
        <v>212.69799789999996</v>
      </c>
      <c r="M74" s="200">
        <v>153.44573779999999</v>
      </c>
      <c r="N74" s="113">
        <f t="shared" si="16"/>
        <v>0.12384453975282057</v>
      </c>
      <c r="O74" s="110">
        <f t="shared" si="18"/>
        <v>-0.27857460194739325</v>
      </c>
      <c r="P74" s="25"/>
    </row>
    <row r="75" spans="2:16" x14ac:dyDescent="0.25">
      <c r="B75" s="22"/>
      <c r="C75" s="89" t="s">
        <v>35</v>
      </c>
      <c r="D75" s="90"/>
      <c r="E75" s="108">
        <v>3.5152240999999997</v>
      </c>
      <c r="F75" s="88">
        <v>1.7686634000000001</v>
      </c>
      <c r="G75" s="113">
        <f t="shared" si="15"/>
        <v>4.4549593209239062E-2</v>
      </c>
      <c r="H75" s="110">
        <f t="shared" si="17"/>
        <v>-0.49685614638338416</v>
      </c>
      <c r="I75" s="3"/>
      <c r="J75" s="89" t="s">
        <v>84</v>
      </c>
      <c r="K75" s="90"/>
      <c r="L75" s="108">
        <v>53.2574799</v>
      </c>
      <c r="M75" s="88">
        <v>45.20858599999999</v>
      </c>
      <c r="N75" s="113">
        <f t="shared" si="16"/>
        <v>3.6487403340868856E-2</v>
      </c>
      <c r="O75" s="110">
        <f t="shared" si="18"/>
        <v>-0.15113170798004671</v>
      </c>
      <c r="P75" s="25"/>
    </row>
    <row r="76" spans="2:16" x14ac:dyDescent="0.25">
      <c r="B76" s="22"/>
      <c r="C76" s="89" t="s">
        <v>95</v>
      </c>
      <c r="D76" s="90"/>
      <c r="E76" s="108">
        <v>0.47467720000000002</v>
      </c>
      <c r="F76" s="88">
        <v>0.76454300000000008</v>
      </c>
      <c r="G76" s="113">
        <f t="shared" si="15"/>
        <v>1.9257524999370296E-2</v>
      </c>
      <c r="H76" s="110">
        <f t="shared" si="17"/>
        <v>0.61065878032481868</v>
      </c>
      <c r="I76" s="3"/>
      <c r="J76" s="89" t="s">
        <v>77</v>
      </c>
      <c r="K76" s="90"/>
      <c r="L76" s="108">
        <v>39.668478699999994</v>
      </c>
      <c r="M76" s="88">
        <v>25.554956000000004</v>
      </c>
      <c r="N76" s="113">
        <f t="shared" si="16"/>
        <v>2.0625152640919957E-2</v>
      </c>
      <c r="O76" s="110">
        <f t="shared" si="18"/>
        <v>-0.3557868403962765</v>
      </c>
      <c r="P76" s="25"/>
    </row>
    <row r="77" spans="2:16" x14ac:dyDescent="0.25">
      <c r="B77" s="22"/>
      <c r="C77" s="89" t="s">
        <v>37</v>
      </c>
      <c r="D77" s="90"/>
      <c r="E77" s="108">
        <v>1.5776139000000002</v>
      </c>
      <c r="F77" s="88">
        <v>0.69092699999999996</v>
      </c>
      <c r="G77" s="113">
        <f t="shared" si="15"/>
        <v>1.7403264401400467E-2</v>
      </c>
      <c r="H77" s="110">
        <f t="shared" si="17"/>
        <v>-0.56204303220198559</v>
      </c>
      <c r="I77" s="3"/>
      <c r="J77" s="89" t="s">
        <v>33</v>
      </c>
      <c r="K77" s="90"/>
      <c r="L77" s="108">
        <v>21.421341399999999</v>
      </c>
      <c r="M77" s="88">
        <v>24.780230600000003</v>
      </c>
      <c r="N77" s="113">
        <f t="shared" si="16"/>
        <v>1.9999879420735278E-2</v>
      </c>
      <c r="O77" s="110">
        <f t="shared" si="18"/>
        <v>0.15680106755592838</v>
      </c>
      <c r="P77" s="25"/>
    </row>
    <row r="78" spans="2:16" x14ac:dyDescent="0.25">
      <c r="B78" s="22"/>
      <c r="C78" s="89" t="s">
        <v>39</v>
      </c>
      <c r="D78" s="90"/>
      <c r="E78" s="108">
        <v>0.69105810000000001</v>
      </c>
      <c r="F78" s="88">
        <v>0.57657559999999997</v>
      </c>
      <c r="G78" s="113">
        <f t="shared" si="15"/>
        <v>1.4522949044104682E-2</v>
      </c>
      <c r="H78" s="110">
        <f t="shared" si="17"/>
        <v>-0.1656626266300909</v>
      </c>
      <c r="I78" s="3"/>
      <c r="J78" s="89" t="s">
        <v>35</v>
      </c>
      <c r="K78" s="90"/>
      <c r="L78" s="108">
        <v>4.1053664999999997</v>
      </c>
      <c r="M78" s="88">
        <v>16.770150700000002</v>
      </c>
      <c r="N78" s="113">
        <f t="shared" si="16"/>
        <v>1.3535023030316728E-2</v>
      </c>
      <c r="O78" s="110">
        <f t="shared" si="18"/>
        <v>3.0849338786196077</v>
      </c>
      <c r="P78" s="25"/>
    </row>
    <row r="79" spans="2:16" x14ac:dyDescent="0.25">
      <c r="B79" s="22"/>
      <c r="C79" s="89" t="s">
        <v>33</v>
      </c>
      <c r="D79" s="90"/>
      <c r="E79" s="108">
        <v>0.15601570000000001</v>
      </c>
      <c r="F79" s="88">
        <v>0.51425650000000001</v>
      </c>
      <c r="G79" s="113">
        <f t="shared" si="15"/>
        <v>1.2953237953703936E-2</v>
      </c>
      <c r="H79" s="110">
        <f t="shared" si="17"/>
        <v>2.296184294272948</v>
      </c>
      <c r="I79" s="3"/>
      <c r="J79" s="89" t="s">
        <v>39</v>
      </c>
      <c r="K79" s="90"/>
      <c r="L79" s="108">
        <v>39.844409900000002</v>
      </c>
      <c r="M79" s="88">
        <v>14.601616400000001</v>
      </c>
      <c r="N79" s="113">
        <f t="shared" si="16"/>
        <v>1.1784820410340763E-2</v>
      </c>
      <c r="O79" s="110">
        <f t="shared" si="18"/>
        <v>-0.63353412846001267</v>
      </c>
      <c r="P79" s="25"/>
    </row>
    <row r="80" spans="2:16" x14ac:dyDescent="0.25">
      <c r="B80" s="22"/>
      <c r="C80" s="89" t="s">
        <v>191</v>
      </c>
      <c r="D80" s="90"/>
      <c r="E80" s="108"/>
      <c r="F80" s="88">
        <v>0.46248520000000004</v>
      </c>
      <c r="G80" s="113">
        <f t="shared" si="15"/>
        <v>1.1649207828518174E-2</v>
      </c>
      <c r="H80" s="110" t="str">
        <f t="shared" si="17"/>
        <v xml:space="preserve"> - </v>
      </c>
      <c r="I80" s="3"/>
      <c r="J80" s="89" t="s">
        <v>34</v>
      </c>
      <c r="K80" s="90"/>
      <c r="L80" s="108">
        <v>94.874865899999989</v>
      </c>
      <c r="M80" s="88">
        <v>13.858434900000002</v>
      </c>
      <c r="N80" s="113">
        <f t="shared" si="16"/>
        <v>1.1185005960360577E-2</v>
      </c>
      <c r="O80" s="110">
        <f t="shared" si="18"/>
        <v>-0.85392933345901034</v>
      </c>
      <c r="P80" s="25"/>
    </row>
    <row r="81" spans="2:16" x14ac:dyDescent="0.25">
      <c r="B81" s="22"/>
      <c r="C81" s="89" t="s">
        <v>79</v>
      </c>
      <c r="D81" s="90"/>
      <c r="E81" s="108"/>
      <c r="F81" s="88">
        <v>0.34438390000000002</v>
      </c>
      <c r="G81" s="113">
        <f t="shared" si="15"/>
        <v>8.6744389310092953E-3</v>
      </c>
      <c r="H81" s="110" t="str">
        <f t="shared" si="17"/>
        <v xml:space="preserve"> - </v>
      </c>
      <c r="I81" s="3"/>
      <c r="J81" s="89" t="s">
        <v>43</v>
      </c>
      <c r="K81" s="90"/>
      <c r="L81" s="108"/>
      <c r="M81" s="88">
        <v>12.090752999999999</v>
      </c>
      <c r="N81" s="113">
        <f t="shared" si="16"/>
        <v>9.758327354140655E-3</v>
      </c>
      <c r="O81" s="110" t="str">
        <f t="shared" si="18"/>
        <v xml:space="preserve"> - </v>
      </c>
      <c r="P81" s="25"/>
    </row>
    <row r="82" spans="2:16" x14ac:dyDescent="0.25">
      <c r="B82" s="22"/>
      <c r="C82" s="89" t="s">
        <v>80</v>
      </c>
      <c r="D82" s="90"/>
      <c r="E82" s="108">
        <v>0.19104939999999998</v>
      </c>
      <c r="F82" s="88">
        <v>0.34427810000000003</v>
      </c>
      <c r="G82" s="113">
        <f t="shared" si="15"/>
        <v>8.6717740107302085E-3</v>
      </c>
      <c r="H82" s="110">
        <f t="shared" si="17"/>
        <v>0.80203706475916725</v>
      </c>
      <c r="I82" s="3"/>
      <c r="J82" s="89" t="s">
        <v>81</v>
      </c>
      <c r="K82" s="90"/>
      <c r="L82" s="108"/>
      <c r="M82" s="88">
        <v>10.503774400000001</v>
      </c>
      <c r="N82" s="113">
        <f t="shared" si="16"/>
        <v>8.4774925969658254E-3</v>
      </c>
      <c r="O82" s="110" t="str">
        <f t="shared" si="18"/>
        <v xml:space="preserve"> - </v>
      </c>
      <c r="P82" s="25"/>
    </row>
    <row r="83" spans="2:16" x14ac:dyDescent="0.25">
      <c r="B83" s="22"/>
      <c r="C83" s="89" t="s">
        <v>85</v>
      </c>
      <c r="D83" s="90"/>
      <c r="E83" s="108">
        <v>2.1437000000000001E-2</v>
      </c>
      <c r="F83" s="88">
        <v>0.229217</v>
      </c>
      <c r="G83" s="113">
        <f t="shared" si="15"/>
        <v>5.7735825294073194E-3</v>
      </c>
      <c r="H83" s="110">
        <f t="shared" si="17"/>
        <v>9.6925875822176604</v>
      </c>
      <c r="I83" s="3"/>
      <c r="J83" s="89" t="s">
        <v>85</v>
      </c>
      <c r="K83" s="90"/>
      <c r="L83" s="108">
        <v>17.799901299999998</v>
      </c>
      <c r="M83" s="88">
        <v>8.4922435999999983</v>
      </c>
      <c r="N83" s="113">
        <f t="shared" si="16"/>
        <v>6.8540059514825826E-3</v>
      </c>
      <c r="O83" s="110">
        <f t="shared" si="18"/>
        <v>-0.52290501745647333</v>
      </c>
      <c r="P83" s="25"/>
    </row>
    <row r="84" spans="2:16" x14ac:dyDescent="0.25">
      <c r="B84" s="22"/>
      <c r="C84" s="201" t="s">
        <v>83</v>
      </c>
      <c r="D84" s="207"/>
      <c r="E84" s="108"/>
      <c r="F84" s="200">
        <v>0.20778440000000001</v>
      </c>
      <c r="G84" s="113">
        <f t="shared" si="15"/>
        <v>5.2337321478048409E-3</v>
      </c>
      <c r="H84" s="110" t="str">
        <f t="shared" si="17"/>
        <v xml:space="preserve"> - </v>
      </c>
      <c r="I84" s="3"/>
      <c r="J84" s="89" t="s">
        <v>99</v>
      </c>
      <c r="K84" s="90"/>
      <c r="L84" s="108"/>
      <c r="M84" s="88">
        <v>5.7658091999999996</v>
      </c>
      <c r="N84" s="113">
        <f t="shared" ref="N84:N88" si="19">+M84/M$90</f>
        <v>4.6535276698743116E-3</v>
      </c>
      <c r="O84" s="110" t="str">
        <f t="shared" ref="O84:O88" si="20">IFERROR(M84/L84-1," - ")</f>
        <v xml:space="preserve"> - </v>
      </c>
      <c r="P84" s="25"/>
    </row>
    <row r="85" spans="2:16" x14ac:dyDescent="0.25">
      <c r="B85" s="22"/>
      <c r="C85" s="172" t="s">
        <v>74</v>
      </c>
      <c r="D85" s="206"/>
      <c r="E85" s="108">
        <v>0.16807709999999998</v>
      </c>
      <c r="F85" s="173">
        <v>0.19139919999999999</v>
      </c>
      <c r="G85" s="113">
        <f t="shared" si="15"/>
        <v>4.8210171028437564E-3</v>
      </c>
      <c r="H85" s="110">
        <f t="shared" si="17"/>
        <v>0.13875834364110284</v>
      </c>
      <c r="I85" s="3"/>
      <c r="J85" s="89" t="s">
        <v>76</v>
      </c>
      <c r="K85" s="90"/>
      <c r="L85" s="108">
        <v>0.75734940000000006</v>
      </c>
      <c r="M85" s="88">
        <v>4.9822386000000005</v>
      </c>
      <c r="N85" s="113">
        <f t="shared" si="19"/>
        <v>4.0211155761130379E-3</v>
      </c>
      <c r="O85" s="110">
        <f t="shared" si="20"/>
        <v>5.5785205613155568</v>
      </c>
      <c r="P85" s="25"/>
    </row>
    <row r="86" spans="2:16" x14ac:dyDescent="0.25">
      <c r="B86" s="22"/>
      <c r="C86" s="89" t="s">
        <v>92</v>
      </c>
      <c r="D86" s="90"/>
      <c r="E86" s="108">
        <v>0.16618279999999999</v>
      </c>
      <c r="F86" s="88">
        <v>0.15858269999999999</v>
      </c>
      <c r="G86" s="113">
        <f t="shared" si="15"/>
        <v>3.9944258331024406E-3</v>
      </c>
      <c r="H86" s="110">
        <f t="shared" si="17"/>
        <v>-4.5733373128867716E-2</v>
      </c>
      <c r="I86" s="3"/>
      <c r="J86" s="89" t="s">
        <v>36</v>
      </c>
      <c r="K86" s="90"/>
      <c r="L86" s="108"/>
      <c r="M86" s="88">
        <v>2.3092958000000001</v>
      </c>
      <c r="N86" s="113">
        <f t="shared" si="19"/>
        <v>1.8638098366530295E-3</v>
      </c>
      <c r="O86" s="110" t="str">
        <f t="shared" si="20"/>
        <v xml:space="preserve"> - </v>
      </c>
      <c r="P86" s="25"/>
    </row>
    <row r="87" spans="2:16" x14ac:dyDescent="0.25">
      <c r="B87" s="22"/>
      <c r="C87" s="89" t="s">
        <v>98</v>
      </c>
      <c r="D87" s="98"/>
      <c r="E87" s="108">
        <v>0.35752970000000001</v>
      </c>
      <c r="F87" s="88">
        <v>0.15015334999999999</v>
      </c>
      <c r="G87" s="113">
        <f t="shared" si="15"/>
        <v>3.7821049847610888E-3</v>
      </c>
      <c r="H87" s="110">
        <f t="shared" si="17"/>
        <v>-0.58002551955823534</v>
      </c>
      <c r="I87" s="3"/>
      <c r="J87" s="89" t="s">
        <v>38</v>
      </c>
      <c r="K87" s="98"/>
      <c r="L87" s="108">
        <v>11.016734</v>
      </c>
      <c r="M87" s="88">
        <v>0.916412</v>
      </c>
      <c r="N87" s="113">
        <f t="shared" si="19"/>
        <v>7.3962707593668866E-4</v>
      </c>
      <c r="O87" s="110">
        <f t="shared" si="20"/>
        <v>-0.91681636317986803</v>
      </c>
      <c r="P87" s="25"/>
    </row>
    <row r="88" spans="2:16" x14ac:dyDescent="0.25">
      <c r="B88" s="22"/>
      <c r="C88" s="89" t="s">
        <v>192</v>
      </c>
      <c r="D88" s="90"/>
      <c r="E88" s="108"/>
      <c r="F88" s="88">
        <v>0.12840400000000002</v>
      </c>
      <c r="G88" s="113">
        <f t="shared" si="15"/>
        <v>3.2342762147049195E-3</v>
      </c>
      <c r="H88" s="110" t="str">
        <f t="shared" si="17"/>
        <v xml:space="preserve"> - </v>
      </c>
      <c r="I88" s="3"/>
      <c r="J88" s="89" t="s">
        <v>86</v>
      </c>
      <c r="K88" s="90"/>
      <c r="L88" s="108"/>
      <c r="M88" s="88">
        <v>0.50904000000000005</v>
      </c>
      <c r="N88" s="113">
        <f t="shared" si="19"/>
        <v>4.1084115739952338E-4</v>
      </c>
      <c r="O88" s="110" t="str">
        <f t="shared" si="20"/>
        <v xml:space="preserve"> - </v>
      </c>
      <c r="P88" s="25"/>
    </row>
    <row r="89" spans="2:16" x14ac:dyDescent="0.25">
      <c r="B89" s="22"/>
      <c r="C89" s="93" t="s">
        <v>41</v>
      </c>
      <c r="D89" s="94"/>
      <c r="E89" s="111">
        <f>+E90-SUM(E72:E88)</f>
        <v>3.5926331000000076</v>
      </c>
      <c r="F89" s="96">
        <f>+F90-SUM(F72:F88)</f>
        <v>0.23065694999996822</v>
      </c>
      <c r="G89" s="114">
        <f t="shared" si="15"/>
        <v>5.8098523966642708E-3</v>
      </c>
      <c r="H89" s="112">
        <f t="shared" si="17"/>
        <v>-0.93579724297480649</v>
      </c>
      <c r="I89" s="3"/>
      <c r="J89" s="93" t="s">
        <v>41</v>
      </c>
      <c r="K89" s="94"/>
      <c r="L89" s="111">
        <f>+L90-SUM(L72:L88)</f>
        <v>18.007737499998939</v>
      </c>
      <c r="M89" s="96">
        <f>+M90-SUM(M72:M88)</f>
        <v>0.50845820000063213</v>
      </c>
      <c r="N89" s="114">
        <f>+M89/M$90</f>
        <v>4.1037159236511478E-4</v>
      </c>
      <c r="O89" s="112">
        <f t="shared" si="18"/>
        <v>-0.97176445958296198</v>
      </c>
      <c r="P89" s="25"/>
    </row>
    <row r="90" spans="2:16" x14ac:dyDescent="0.25">
      <c r="B90" s="22"/>
      <c r="C90" s="100" t="s">
        <v>2</v>
      </c>
      <c r="D90" s="101"/>
      <c r="E90" s="87">
        <f>+H12</f>
        <v>59.331000000000003</v>
      </c>
      <c r="F90" s="87">
        <f>+I12</f>
        <v>39.701000000000001</v>
      </c>
      <c r="G90" s="74">
        <f t="shared" si="15"/>
        <v>1</v>
      </c>
      <c r="H90" s="102">
        <f t="shared" si="17"/>
        <v>-0.33085570780873408</v>
      </c>
      <c r="I90" s="8"/>
      <c r="J90" s="100" t="s">
        <v>13</v>
      </c>
      <c r="K90" s="101"/>
      <c r="L90" s="87">
        <f>+H22</f>
        <v>1522.5909999999999</v>
      </c>
      <c r="M90" s="87">
        <f>+I22</f>
        <v>1239.019</v>
      </c>
      <c r="N90" s="74">
        <f>+M90/M$90</f>
        <v>1</v>
      </c>
      <c r="O90" s="102">
        <f t="shared" si="18"/>
        <v>-0.18624305542328823</v>
      </c>
      <c r="P90" s="25"/>
    </row>
    <row r="91" spans="2:16" x14ac:dyDescent="0.25">
      <c r="B91" s="22"/>
      <c r="C91" s="82" t="s">
        <v>25</v>
      </c>
      <c r="D91" s="8"/>
      <c r="E91" s="33"/>
      <c r="F91" s="8"/>
      <c r="G91" s="8"/>
      <c r="H91" s="8"/>
      <c r="I91" s="8"/>
      <c r="J91" s="82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31</v>
      </c>
      <c r="D98" s="252"/>
      <c r="E98" s="252"/>
      <c r="F98" s="252"/>
      <c r="G98" s="252"/>
      <c r="H98" s="252"/>
      <c r="I98" s="8"/>
      <c r="J98" s="252" t="s">
        <v>32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23</v>
      </c>
      <c r="D99" s="253"/>
      <c r="E99" s="253"/>
      <c r="F99" s="253"/>
      <c r="G99" s="253"/>
      <c r="H99" s="253"/>
      <c r="I99" s="8"/>
      <c r="J99" s="253" t="s">
        <v>23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46</v>
      </c>
      <c r="D100" s="251"/>
      <c r="E100" s="77">
        <v>2015</v>
      </c>
      <c r="F100" s="78">
        <v>2016</v>
      </c>
      <c r="G100" s="78" t="s">
        <v>19</v>
      </c>
      <c r="H100" s="78" t="s">
        <v>20</v>
      </c>
      <c r="I100" s="8"/>
      <c r="J100" s="250" t="s">
        <v>46</v>
      </c>
      <c r="K100" s="251"/>
      <c r="L100" s="77">
        <v>2015</v>
      </c>
      <c r="M100" s="78">
        <v>2016</v>
      </c>
      <c r="N100" s="78" t="s">
        <v>19</v>
      </c>
      <c r="O100" s="78" t="s">
        <v>20</v>
      </c>
      <c r="P100" s="25"/>
    </row>
    <row r="101" spans="2:16" x14ac:dyDescent="0.25">
      <c r="B101" s="22"/>
      <c r="C101" s="105" t="str">
        <f>+C72</f>
        <v xml:space="preserve">Chile </v>
      </c>
      <c r="D101" s="115"/>
      <c r="E101" s="107">
        <f t="shared" ref="E101:F101" si="21">+E72</f>
        <v>44.935009000000001</v>
      </c>
      <c r="F101" s="99">
        <f t="shared" si="21"/>
        <v>27.080806300000031</v>
      </c>
      <c r="G101" s="116">
        <f>+F101/F101</f>
        <v>1</v>
      </c>
      <c r="H101" s="109">
        <f>IFERROR(F101/E101-1," - ")</f>
        <v>-0.39733390728818974</v>
      </c>
      <c r="I101" s="8"/>
      <c r="J101" s="105" t="str">
        <f>+J72</f>
        <v>China</v>
      </c>
      <c r="K101" s="115"/>
      <c r="L101" s="107">
        <f t="shared" ref="L101:M101" si="22">+L72</f>
        <v>720.4053791000008</v>
      </c>
      <c r="M101" s="99">
        <f t="shared" si="22"/>
        <v>677.71980969999947</v>
      </c>
      <c r="N101" s="116">
        <f>+M101/M101</f>
        <v>1</v>
      </c>
      <c r="O101" s="109">
        <f>IFERROR(M101/L101-1," - ")</f>
        <v>-5.9252152521859558E-2</v>
      </c>
      <c r="P101" s="25"/>
    </row>
    <row r="102" spans="2:16" x14ac:dyDescent="0.25">
      <c r="B102" s="22"/>
      <c r="C102" s="89" t="s">
        <v>160</v>
      </c>
      <c r="D102" s="90"/>
      <c r="E102" s="91">
        <v>44.12580959999999</v>
      </c>
      <c r="F102" s="88">
        <v>26.545547400000007</v>
      </c>
      <c r="G102" s="113">
        <f>+F102/F101</f>
        <v>0.98023475024818507</v>
      </c>
      <c r="H102" s="110">
        <f t="shared" ref="H102:H112" si="23">IFERROR(F102/E102-1," - ")</f>
        <v>-0.39841222992540826</v>
      </c>
      <c r="I102" s="8"/>
      <c r="J102" s="89" t="s">
        <v>56</v>
      </c>
      <c r="K102" s="90"/>
      <c r="L102" s="91">
        <v>693.53275390000078</v>
      </c>
      <c r="M102" s="88">
        <v>657.81708059999983</v>
      </c>
      <c r="N102" s="113">
        <f>+M102/M101</f>
        <v>0.970632806042943</v>
      </c>
      <c r="O102" s="110">
        <f t="shared" ref="O102:O112" si="24">IFERROR(M102/L102-1," - ")</f>
        <v>-5.1498178130965022E-2</v>
      </c>
      <c r="P102" s="25"/>
    </row>
    <row r="103" spans="2:16" x14ac:dyDescent="0.25">
      <c r="B103" s="22"/>
      <c r="C103" s="89" t="s">
        <v>53</v>
      </c>
      <c r="D103" s="90"/>
      <c r="E103" s="91">
        <v>0.41363769999999978</v>
      </c>
      <c r="F103" s="88">
        <v>0.4785094999999997</v>
      </c>
      <c r="G103" s="113">
        <f>+F103/F101</f>
        <v>1.7669691762464221E-2</v>
      </c>
      <c r="H103" s="110">
        <f t="shared" si="23"/>
        <v>0.15683241638757783</v>
      </c>
      <c r="I103" s="8"/>
      <c r="J103" s="89" t="s">
        <v>63</v>
      </c>
      <c r="K103" s="90"/>
      <c r="L103" s="91">
        <v>19.443942499999995</v>
      </c>
      <c r="M103" s="88">
        <v>12.011100300000001</v>
      </c>
      <c r="N103" s="113">
        <f>+M103/M101</f>
        <v>1.7722811297661276E-2</v>
      </c>
      <c r="O103" s="110">
        <f t="shared" si="24"/>
        <v>-0.38227032403536454</v>
      </c>
      <c r="P103" s="25"/>
    </row>
    <row r="104" spans="2:16" x14ac:dyDescent="0.25">
      <c r="B104" s="22"/>
      <c r="C104" s="89" t="s">
        <v>154</v>
      </c>
      <c r="D104" s="90"/>
      <c r="E104" s="91"/>
      <c r="F104" s="88">
        <v>3.6040000000000003E-2</v>
      </c>
      <c r="G104" s="113">
        <f>+F104/F101</f>
        <v>1.3308318667011019E-3</v>
      </c>
      <c r="H104" s="110" t="str">
        <f t="shared" si="23"/>
        <v xml:space="preserve"> - </v>
      </c>
      <c r="I104" s="8"/>
      <c r="J104" s="89" t="s">
        <v>58</v>
      </c>
      <c r="K104" s="90"/>
      <c r="L104" s="91">
        <v>7.0270733000000005</v>
      </c>
      <c r="M104" s="88">
        <v>7.7188444999999986</v>
      </c>
      <c r="N104" s="113">
        <f>+M104/M101</f>
        <v>1.1389433198679605E-2</v>
      </c>
      <c r="O104" s="110">
        <f t="shared" si="24"/>
        <v>9.8443714825060757E-2</v>
      </c>
      <c r="P104" s="25"/>
    </row>
    <row r="105" spans="2:16" x14ac:dyDescent="0.25">
      <c r="B105" s="22"/>
      <c r="C105" s="105" t="str">
        <f>+C73</f>
        <v>España</v>
      </c>
      <c r="D105" s="115"/>
      <c r="E105" s="107">
        <f t="shared" ref="E105:F105" si="25">+E73</f>
        <v>3.0652652999999987</v>
      </c>
      <c r="F105" s="99">
        <f t="shared" si="25"/>
        <v>3.3519801999999994</v>
      </c>
      <c r="G105" s="116">
        <f>+F105/F105</f>
        <v>1</v>
      </c>
      <c r="H105" s="109">
        <f t="shared" si="23"/>
        <v>9.3536732367015984E-2</v>
      </c>
      <c r="I105" s="8"/>
      <c r="J105" s="105" t="str">
        <f>+J73</f>
        <v>Italia</v>
      </c>
      <c r="K105" s="115"/>
      <c r="L105" s="107">
        <f t="shared" ref="L105:M105" si="26">+L73</f>
        <v>288.73395850000003</v>
      </c>
      <c r="M105" s="99">
        <f t="shared" si="26"/>
        <v>221.00145310000005</v>
      </c>
      <c r="N105" s="116">
        <f>+M105/M105</f>
        <v>1</v>
      </c>
      <c r="O105" s="109">
        <f t="shared" si="24"/>
        <v>-0.23458447960841422</v>
      </c>
      <c r="P105" s="25"/>
    </row>
    <row r="106" spans="2:16" x14ac:dyDescent="0.25">
      <c r="B106" s="22"/>
      <c r="C106" s="85" t="s">
        <v>157</v>
      </c>
      <c r="D106" s="90"/>
      <c r="E106" s="91">
        <v>1.7330441000000003</v>
      </c>
      <c r="F106" s="88">
        <v>1.8364564999999995</v>
      </c>
      <c r="G106" s="113">
        <f>+F106/F105</f>
        <v>0.5478721204856758</v>
      </c>
      <c r="H106" s="110">
        <f t="shared" si="23"/>
        <v>5.9670957017192494E-2</v>
      </c>
      <c r="I106" s="8"/>
      <c r="J106" s="89" t="s">
        <v>56</v>
      </c>
      <c r="K106" s="90"/>
      <c r="L106" s="91">
        <v>288.73395850000003</v>
      </c>
      <c r="M106" s="88">
        <v>221.00145310000008</v>
      </c>
      <c r="N106" s="113">
        <f>+M106/M105</f>
        <v>1.0000000000000002</v>
      </c>
      <c r="O106" s="110">
        <f t="shared" si="24"/>
        <v>-0.23458447960841411</v>
      </c>
      <c r="P106" s="25"/>
    </row>
    <row r="107" spans="2:16" x14ac:dyDescent="0.25">
      <c r="B107" s="22"/>
      <c r="C107" s="89" t="s">
        <v>159</v>
      </c>
      <c r="D107" s="90"/>
      <c r="E107" s="91">
        <v>1.3322212</v>
      </c>
      <c r="F107" s="88">
        <v>1.5155236999999997</v>
      </c>
      <c r="G107" s="113">
        <f>+F107/F105</f>
        <v>0.45212787951432409</v>
      </c>
      <c r="H107" s="110">
        <f t="shared" si="23"/>
        <v>0.13759164018707981</v>
      </c>
      <c r="I107" s="8"/>
      <c r="J107" s="89"/>
      <c r="K107" s="90"/>
      <c r="L107" s="91"/>
      <c r="M107" s="88"/>
      <c r="N107" s="113">
        <f>+M107/M105</f>
        <v>0</v>
      </c>
      <c r="O107" s="110" t="str">
        <f t="shared" si="24"/>
        <v xml:space="preserve"> - </v>
      </c>
      <c r="P107" s="25"/>
    </row>
    <row r="108" spans="2:16" x14ac:dyDescent="0.25">
      <c r="B108" s="22"/>
      <c r="C108" s="93"/>
      <c r="D108" s="94"/>
      <c r="E108" s="95"/>
      <c r="F108" s="96"/>
      <c r="G108" s="113">
        <f>+F108/F105</f>
        <v>0</v>
      </c>
      <c r="H108" s="110" t="str">
        <f t="shared" si="23"/>
        <v xml:space="preserve"> - </v>
      </c>
      <c r="I108" s="8"/>
      <c r="J108" s="93"/>
      <c r="K108" s="94"/>
      <c r="L108" s="95"/>
      <c r="M108" s="96"/>
      <c r="N108" s="113">
        <f>+M108/M105</f>
        <v>0</v>
      </c>
      <c r="O108" s="110" t="str">
        <f t="shared" si="24"/>
        <v xml:space="preserve"> - </v>
      </c>
      <c r="P108" s="25"/>
    </row>
    <row r="109" spans="2:16" x14ac:dyDescent="0.25">
      <c r="B109" s="22"/>
      <c r="C109" s="106" t="str">
        <f>+C74</f>
        <v>Japón</v>
      </c>
      <c r="D109" s="125"/>
      <c r="E109" s="107">
        <f t="shared" ref="E109:F109" si="27">+E74</f>
        <v>0.41922759999999998</v>
      </c>
      <c r="F109" s="99">
        <f t="shared" si="27"/>
        <v>2.5059031999999992</v>
      </c>
      <c r="G109" s="109">
        <f>+F109/F109</f>
        <v>1</v>
      </c>
      <c r="H109" s="109">
        <f t="shared" si="23"/>
        <v>4.9774289669859506</v>
      </c>
      <c r="I109" s="8"/>
      <c r="J109" s="105" t="str">
        <f>+J74</f>
        <v>Brasil</v>
      </c>
      <c r="K109" s="126"/>
      <c r="L109" s="107">
        <f t="shared" ref="L109:M109" si="28">+L74</f>
        <v>212.69799789999996</v>
      </c>
      <c r="M109" s="99">
        <f t="shared" si="28"/>
        <v>153.44573779999999</v>
      </c>
      <c r="N109" s="109">
        <f>+M109/M109</f>
        <v>1</v>
      </c>
      <c r="O109" s="109">
        <f t="shared" si="24"/>
        <v>-0.27857460194739325</v>
      </c>
      <c r="P109" s="25"/>
    </row>
    <row r="110" spans="2:16" x14ac:dyDescent="0.25">
      <c r="B110" s="22"/>
      <c r="C110" s="89" t="s">
        <v>156</v>
      </c>
      <c r="D110" s="90"/>
      <c r="E110" s="91">
        <v>0.2954446</v>
      </c>
      <c r="F110" s="88">
        <v>2.1276449</v>
      </c>
      <c r="G110" s="110">
        <f>+F110/F109</f>
        <v>0.84905310787743138</v>
      </c>
      <c r="H110" s="110">
        <f t="shared" si="23"/>
        <v>6.2015020751775456</v>
      </c>
      <c r="I110" s="8"/>
      <c r="J110" s="89" t="s">
        <v>56</v>
      </c>
      <c r="K110" s="90"/>
      <c r="L110" s="91">
        <v>212.69799789999996</v>
      </c>
      <c r="M110" s="88">
        <v>153.44573779999999</v>
      </c>
      <c r="N110" s="110">
        <f>+M110/M109</f>
        <v>1</v>
      </c>
      <c r="O110" s="110">
        <f t="shared" si="24"/>
        <v>-0.27857460194739325</v>
      </c>
      <c r="P110" s="25"/>
    </row>
    <row r="111" spans="2:16" x14ac:dyDescent="0.25">
      <c r="B111" s="22"/>
      <c r="C111" s="89" t="s">
        <v>157</v>
      </c>
      <c r="D111" s="90"/>
      <c r="E111" s="91">
        <v>0.12378300000000002</v>
      </c>
      <c r="F111" s="88">
        <v>0.37825829999999999</v>
      </c>
      <c r="G111" s="110">
        <f>+F111/F109</f>
        <v>0.15094689212256887</v>
      </c>
      <c r="H111" s="110">
        <f t="shared" si="23"/>
        <v>2.0558178425147227</v>
      </c>
      <c r="I111" s="8"/>
      <c r="J111" s="89"/>
      <c r="K111" s="90"/>
      <c r="L111" s="91"/>
      <c r="M111" s="88"/>
      <c r="N111" s="110">
        <f>+M111/M109</f>
        <v>0</v>
      </c>
      <c r="O111" s="110" t="str">
        <f t="shared" si="24"/>
        <v xml:space="preserve"> - </v>
      </c>
      <c r="P111" s="25"/>
    </row>
    <row r="112" spans="2:16" x14ac:dyDescent="0.25">
      <c r="B112" s="22"/>
      <c r="C112" s="93"/>
      <c r="D112" s="94"/>
      <c r="E112" s="95"/>
      <c r="F112" s="96"/>
      <c r="G112" s="112">
        <f>+F112/F109</f>
        <v>0</v>
      </c>
      <c r="H112" s="112" t="str">
        <f t="shared" si="23"/>
        <v xml:space="preserve"> - </v>
      </c>
      <c r="I112" s="8"/>
      <c r="J112" s="93"/>
      <c r="K112" s="94"/>
      <c r="L112" s="95"/>
      <c r="M112" s="96"/>
      <c r="N112" s="112">
        <f>+M112/M109</f>
        <v>0</v>
      </c>
      <c r="O112" s="112" t="str">
        <f t="shared" si="24"/>
        <v xml:space="preserve"> - </v>
      </c>
      <c r="P112" s="25"/>
    </row>
    <row r="113" spans="2:16" x14ac:dyDescent="0.25">
      <c r="B113" s="22"/>
      <c r="C113" s="82" t="s">
        <v>25</v>
      </c>
      <c r="D113" s="8"/>
      <c r="E113" s="33"/>
      <c r="F113" s="8"/>
      <c r="G113" s="8"/>
      <c r="H113" s="8"/>
      <c r="I113" s="8"/>
      <c r="J113" s="82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38:D38"/>
    <mergeCell ref="J38:K38"/>
    <mergeCell ref="C33:O35"/>
    <mergeCell ref="C36:H36"/>
    <mergeCell ref="J36:O36"/>
    <mergeCell ref="C37:H37"/>
    <mergeCell ref="J37:O37"/>
    <mergeCell ref="F10:L10"/>
    <mergeCell ref="F11:G11"/>
    <mergeCell ref="B1:P1"/>
    <mergeCell ref="C7:O8"/>
    <mergeCell ref="F9:L9"/>
    <mergeCell ref="C66:O68"/>
    <mergeCell ref="C69:H69"/>
    <mergeCell ref="J69:O69"/>
    <mergeCell ref="C70:H70"/>
    <mergeCell ref="J70:O70"/>
    <mergeCell ref="C100:D100"/>
    <mergeCell ref="J100:K100"/>
    <mergeCell ref="C71:D71"/>
    <mergeCell ref="J71:K71"/>
    <mergeCell ref="C98:H98"/>
    <mergeCell ref="J98:O98"/>
    <mergeCell ref="C99:H99"/>
    <mergeCell ref="J99:O99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114"/>
  <sheetViews>
    <sheetView zoomScaleNormal="100" workbookViewId="0">
      <selection activeCell="C11" sqref="C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1" t="s">
        <v>223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9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US$ 1,477.8 millones, creciendo en 63.0% respecto al 2015. De otro lado el 99.0% de estas exportaciones fueron de tipo Tradicional en tanto las exportaciones No Tradicional representaron el 1.0%.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"/>
    </row>
    <row r="8" spans="2:16" x14ac:dyDescent="0.25">
      <c r="B8" s="22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"/>
    </row>
    <row r="9" spans="2:16" x14ac:dyDescent="0.25">
      <c r="B9" s="22"/>
      <c r="C9" s="8"/>
      <c r="D9" s="8"/>
      <c r="E9" s="8"/>
      <c r="F9" s="254" t="s">
        <v>24</v>
      </c>
      <c r="G9" s="254"/>
      <c r="H9" s="254"/>
      <c r="I9" s="254"/>
      <c r="J9" s="254"/>
      <c r="K9" s="254"/>
      <c r="L9" s="25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55" t="s">
        <v>23</v>
      </c>
      <c r="G10" s="255"/>
      <c r="H10" s="255"/>
      <c r="I10" s="255"/>
      <c r="J10" s="255"/>
      <c r="K10" s="255"/>
      <c r="L10" s="25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6" t="s">
        <v>11</v>
      </c>
      <c r="G11" s="257"/>
      <c r="H11" s="77">
        <v>2015</v>
      </c>
      <c r="I11" s="78">
        <v>2016</v>
      </c>
      <c r="J11" s="78" t="s">
        <v>19</v>
      </c>
      <c r="K11" s="78" t="s">
        <v>20</v>
      </c>
      <c r="L11" s="78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67" t="s">
        <v>2</v>
      </c>
      <c r="G12" s="68"/>
      <c r="H12" s="79">
        <v>15.991</v>
      </c>
      <c r="I12" s="80">
        <v>14.759</v>
      </c>
      <c r="J12" s="69">
        <f t="shared" ref="J12:J27" si="0">IFERROR(I12/I$27, " - ")</f>
        <v>9.9871971156969327E-3</v>
      </c>
      <c r="K12" s="69">
        <f>IFERROR(I12/H12-1," - ")</f>
        <v>-7.7043336876993274E-2</v>
      </c>
      <c r="L12" s="191">
        <f>IFERROR(I12-H12, " - ")</f>
        <v>-1.2319999999999993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7" t="s">
        <v>3</v>
      </c>
      <c r="G13" s="55"/>
      <c r="H13" s="27">
        <v>7.73</v>
      </c>
      <c r="I13" s="61">
        <v>6.96</v>
      </c>
      <c r="J13" s="69">
        <f t="shared" si="0"/>
        <v>4.7097291093739849E-3</v>
      </c>
      <c r="K13" s="65">
        <f t="shared" ref="K13:K27" si="1">IFERROR(I13/H13-1," - ")</f>
        <v>-9.9611901681759485E-2</v>
      </c>
      <c r="L13" s="176">
        <f t="shared" ref="L13:L27" si="2">IFERROR(I13-H13, " - ")</f>
        <v>-0.77000000000000046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7" t="s">
        <v>4</v>
      </c>
      <c r="G14" s="55"/>
      <c r="H14" s="27">
        <v>1E-3</v>
      </c>
      <c r="I14" s="61">
        <v>1E-3</v>
      </c>
      <c r="J14" s="73">
        <f t="shared" si="0"/>
        <v>6.7668521686407839E-7</v>
      </c>
      <c r="K14" s="64">
        <f t="shared" si="1"/>
        <v>0</v>
      </c>
      <c r="L14" s="177">
        <f t="shared" si="2"/>
        <v>0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7" t="s">
        <v>5</v>
      </c>
      <c r="G15" s="55"/>
      <c r="H15" s="27">
        <v>1.5269999999999999</v>
      </c>
      <c r="I15" s="61">
        <v>1.254</v>
      </c>
      <c r="J15" s="73">
        <f t="shared" si="0"/>
        <v>8.4856326194755424E-4</v>
      </c>
      <c r="K15" s="64">
        <f t="shared" si="1"/>
        <v>-0.17878192534381132</v>
      </c>
      <c r="L15" s="177">
        <f t="shared" si="2"/>
        <v>-0.27299999999999991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7" t="s">
        <v>6</v>
      </c>
      <c r="G16" s="55"/>
      <c r="H16" s="27">
        <v>3.5710000000000002</v>
      </c>
      <c r="I16" s="61">
        <v>5.1920000000000002</v>
      </c>
      <c r="J16" s="73">
        <f t="shared" si="0"/>
        <v>3.5133496459582949E-3</v>
      </c>
      <c r="K16" s="64">
        <f t="shared" si="1"/>
        <v>0.45393447213665628</v>
      </c>
      <c r="L16" s="177">
        <f t="shared" si="2"/>
        <v>1.621</v>
      </c>
      <c r="M16" s="8"/>
      <c r="N16" s="8"/>
      <c r="O16" s="8"/>
      <c r="P16" s="25"/>
    </row>
    <row r="17" spans="2:17" x14ac:dyDescent="0.25">
      <c r="B17" s="22"/>
      <c r="C17" s="8"/>
      <c r="D17" s="8"/>
      <c r="E17" s="8"/>
      <c r="F17" s="57" t="s">
        <v>17</v>
      </c>
      <c r="G17" s="55"/>
      <c r="H17" s="27">
        <v>0</v>
      </c>
      <c r="I17" s="61">
        <v>0</v>
      </c>
      <c r="J17" s="73">
        <f t="shared" si="0"/>
        <v>0</v>
      </c>
      <c r="K17" s="64" t="str">
        <f t="shared" si="1"/>
        <v xml:space="preserve"> - </v>
      </c>
      <c r="L17" s="177">
        <f t="shared" si="2"/>
        <v>0</v>
      </c>
      <c r="M17" s="8"/>
      <c r="N17" s="8"/>
      <c r="O17" s="8"/>
      <c r="P17" s="25"/>
    </row>
    <row r="18" spans="2:17" x14ac:dyDescent="0.25">
      <c r="B18" s="22"/>
      <c r="C18" s="8"/>
      <c r="D18" s="8"/>
      <c r="E18" s="8"/>
      <c r="F18" s="57" t="s">
        <v>7</v>
      </c>
      <c r="G18" s="55"/>
      <c r="H18" s="27">
        <v>5.0000000000000001E-3</v>
      </c>
      <c r="I18" s="61">
        <v>6.0000000000000001E-3</v>
      </c>
      <c r="J18" s="73">
        <f t="shared" si="0"/>
        <v>4.0601113011844699E-6</v>
      </c>
      <c r="K18" s="64">
        <f t="shared" si="1"/>
        <v>0.19999999999999996</v>
      </c>
      <c r="L18" s="177">
        <f t="shared" si="2"/>
        <v>1E-3</v>
      </c>
      <c r="M18" s="8"/>
      <c r="N18" s="8"/>
      <c r="O18" s="8"/>
      <c r="P18" s="25"/>
    </row>
    <row r="19" spans="2:17" x14ac:dyDescent="0.25">
      <c r="B19" s="22"/>
      <c r="C19" s="8"/>
      <c r="D19" s="8"/>
      <c r="E19" s="8"/>
      <c r="F19" s="57" t="s">
        <v>8</v>
      </c>
      <c r="G19" s="55"/>
      <c r="H19" s="27">
        <v>2.2909999999999999</v>
      </c>
      <c r="I19" s="61">
        <v>0.189</v>
      </c>
      <c r="J19" s="73">
        <f t="shared" si="0"/>
        <v>1.278935059873108E-4</v>
      </c>
      <c r="K19" s="64">
        <f t="shared" si="1"/>
        <v>-0.91750327367961593</v>
      </c>
      <c r="L19" s="177">
        <f t="shared" si="2"/>
        <v>-2.1019999999999999</v>
      </c>
      <c r="M19" s="8"/>
      <c r="N19" s="8"/>
      <c r="O19" s="8"/>
      <c r="P19" s="25"/>
    </row>
    <row r="20" spans="2:17" x14ac:dyDescent="0.25">
      <c r="B20" s="22"/>
      <c r="C20" s="8"/>
      <c r="D20" s="8"/>
      <c r="E20" s="8"/>
      <c r="F20" s="57" t="s">
        <v>9</v>
      </c>
      <c r="G20" s="55"/>
      <c r="H20" s="27">
        <v>2E-3</v>
      </c>
      <c r="I20" s="61">
        <v>2E-3</v>
      </c>
      <c r="J20" s="73">
        <f t="shared" si="0"/>
        <v>1.3533704337281568E-6</v>
      </c>
      <c r="K20" s="64">
        <f t="shared" si="1"/>
        <v>0</v>
      </c>
      <c r="L20" s="177">
        <f t="shared" si="2"/>
        <v>0</v>
      </c>
      <c r="M20" s="8"/>
      <c r="N20" s="8"/>
      <c r="O20" s="8"/>
      <c r="P20" s="25"/>
    </row>
    <row r="21" spans="2:17" x14ac:dyDescent="0.25">
      <c r="B21" s="22"/>
      <c r="C21" s="8"/>
      <c r="D21" s="8"/>
      <c r="E21" s="8"/>
      <c r="F21" s="58" t="s">
        <v>10</v>
      </c>
      <c r="G21" s="56"/>
      <c r="H21" s="62">
        <v>0.86499999999999999</v>
      </c>
      <c r="I21" s="63">
        <v>1.1539999999999999</v>
      </c>
      <c r="J21" s="74">
        <f t="shared" si="0"/>
        <v>7.8089474026114629E-4</v>
      </c>
      <c r="K21" s="66">
        <f t="shared" si="1"/>
        <v>0.33410404624277446</v>
      </c>
      <c r="L21" s="178">
        <f t="shared" si="2"/>
        <v>0.28899999999999992</v>
      </c>
      <c r="M21" s="8"/>
      <c r="N21" s="8"/>
      <c r="O21" s="8"/>
      <c r="P21" s="25"/>
    </row>
    <row r="22" spans="2:17" ht="16.5" x14ac:dyDescent="0.25">
      <c r="B22" s="22"/>
      <c r="C22" s="8"/>
      <c r="D22" s="8"/>
      <c r="E22" s="8"/>
      <c r="F22" s="67" t="s">
        <v>13</v>
      </c>
      <c r="G22" s="68"/>
      <c r="H22" s="79">
        <v>890.45600000000002</v>
      </c>
      <c r="I22" s="80">
        <v>1463.0329999999999</v>
      </c>
      <c r="J22" s="72">
        <f t="shared" si="0"/>
        <v>0.99001280288430304</v>
      </c>
      <c r="K22" s="72">
        <f t="shared" si="1"/>
        <v>0.64301548869343339</v>
      </c>
      <c r="L22" s="86">
        <f t="shared" si="2"/>
        <v>572.57699999999988</v>
      </c>
      <c r="M22" s="8"/>
      <c r="N22" s="8"/>
      <c r="O22" s="8"/>
      <c r="P22" s="25"/>
    </row>
    <row r="23" spans="2:17" x14ac:dyDescent="0.25">
      <c r="B23" s="22"/>
      <c r="C23" s="8"/>
      <c r="D23" s="8"/>
      <c r="E23" s="8"/>
      <c r="F23" s="59" t="s">
        <v>14</v>
      </c>
      <c r="G23" s="60"/>
      <c r="H23" s="27">
        <v>8.8949999999999996</v>
      </c>
      <c r="I23" s="61">
        <v>9.82</v>
      </c>
      <c r="J23" s="73">
        <f>IFERROR(I23/I$27, " - ")</f>
        <v>6.6450488296052497E-3</v>
      </c>
      <c r="K23" s="64">
        <f>IFERROR(I23/H23-1," - ")</f>
        <v>0.10399100618324919</v>
      </c>
      <c r="L23" s="177">
        <f>IFERROR(I23-H23, " - ")</f>
        <v>0.92500000000000071</v>
      </c>
      <c r="M23" s="81"/>
      <c r="N23" s="81"/>
      <c r="O23" s="8"/>
      <c r="P23" s="25"/>
      <c r="Q23" s="190"/>
    </row>
    <row r="24" spans="2:17" x14ac:dyDescent="0.25">
      <c r="B24" s="22"/>
      <c r="C24" s="8"/>
      <c r="D24" s="8"/>
      <c r="E24" s="8"/>
      <c r="F24" s="57" t="s">
        <v>15</v>
      </c>
      <c r="G24" s="55"/>
      <c r="H24" s="27">
        <v>881.36900000000003</v>
      </c>
      <c r="I24" s="61">
        <v>1453.213</v>
      </c>
      <c r="J24" s="73">
        <f>IFERROR(I24/I$27, " - ")</f>
        <v>0.9833677540546979</v>
      </c>
      <c r="K24" s="64">
        <f>IFERROR(I24/H24-1," - ")</f>
        <v>0.64881338009392198</v>
      </c>
      <c r="L24" s="177">
        <f>IFERROR(I24-H24, " - ")</f>
        <v>571.84399999999994</v>
      </c>
      <c r="M24" s="8"/>
      <c r="N24" s="8"/>
      <c r="O24" s="8"/>
      <c r="P24" s="25"/>
    </row>
    <row r="25" spans="2:17" x14ac:dyDescent="0.25">
      <c r="B25" s="22"/>
      <c r="C25" s="8"/>
      <c r="D25" s="8"/>
      <c r="E25" s="8"/>
      <c r="F25" s="57" t="s">
        <v>16</v>
      </c>
      <c r="G25" s="55"/>
      <c r="H25" s="27">
        <v>0</v>
      </c>
      <c r="I25" s="61">
        <v>0</v>
      </c>
      <c r="J25" s="73">
        <f t="shared" si="0"/>
        <v>0</v>
      </c>
      <c r="K25" s="64" t="str">
        <f t="shared" si="1"/>
        <v xml:space="preserve"> - </v>
      </c>
      <c r="L25" s="177">
        <f t="shared" si="2"/>
        <v>0</v>
      </c>
      <c r="M25" s="8"/>
      <c r="N25" s="8"/>
      <c r="O25" s="8"/>
      <c r="P25" s="25"/>
    </row>
    <row r="26" spans="2:17" x14ac:dyDescent="0.25">
      <c r="B26" s="22"/>
      <c r="C26" s="8"/>
      <c r="D26" s="8"/>
      <c r="E26" s="8"/>
      <c r="F26" s="58" t="s">
        <v>18</v>
      </c>
      <c r="G26" s="56"/>
      <c r="H26" s="62">
        <v>0.192</v>
      </c>
      <c r="I26" s="63">
        <v>0</v>
      </c>
      <c r="J26" s="74">
        <f t="shared" si="0"/>
        <v>0</v>
      </c>
      <c r="K26" s="66">
        <f t="shared" si="1"/>
        <v>-1</v>
      </c>
      <c r="L26" s="178">
        <f t="shared" si="2"/>
        <v>-0.192</v>
      </c>
      <c r="M26" s="8"/>
      <c r="N26" s="8"/>
      <c r="O26" s="8"/>
      <c r="P26" s="25"/>
      <c r="Q26" s="190"/>
    </row>
    <row r="27" spans="2:17" x14ac:dyDescent="0.25">
      <c r="B27" s="22"/>
      <c r="C27" s="8"/>
      <c r="D27" s="8"/>
      <c r="E27" s="8"/>
      <c r="F27" s="75"/>
      <c r="G27" s="76" t="s">
        <v>12</v>
      </c>
      <c r="H27" s="80">
        <f>+H22+H12</f>
        <v>906.447</v>
      </c>
      <c r="I27" s="80">
        <f>+I22+I12</f>
        <v>1477.7919999999999</v>
      </c>
      <c r="J27" s="74">
        <f t="shared" si="0"/>
        <v>1</v>
      </c>
      <c r="K27" s="74">
        <f t="shared" si="1"/>
        <v>0.63031263824581019</v>
      </c>
      <c r="L27" s="86">
        <f t="shared" si="2"/>
        <v>571.34499999999991</v>
      </c>
      <c r="M27" s="81"/>
      <c r="N27" s="81"/>
      <c r="O27" s="8"/>
      <c r="P27" s="25"/>
    </row>
    <row r="28" spans="2:17" x14ac:dyDescent="0.25">
      <c r="B28" s="22"/>
      <c r="C28" s="8"/>
      <c r="D28" s="8"/>
      <c r="E28" s="8"/>
      <c r="F28" s="82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7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7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49" t="str">
        <f>+CONCATENATE("Los productos representativos en las exportaciones de tipo No Tradicional son: ",C40," con exportaciones de US$ ",FIXED(F40,1)," mil, ",C51," equivalente a US$ ",FIXED(F51,1)," mil  y  ",C41," por US$ ",FIXED(F41,1)," mil. En tanto los principales productos exportados de tipo Tradicional son: ",J46," con exportaciones por US$ ",FIXED(M46,1)," mil,  ",J47," por US$ ",FIXED(M47,1)," mil  y ",J40," por US$ ",FIXED(M40,1)," mil.")</f>
        <v>Los productos representativos en las exportaciones de tipo No Tradicional son: Quinua con exportaciones de US$ 5,366.9 mil, Cemento portland equivalente a US$ 5,188.4 mil  y  Habas por US$ 731.8 mil. En tanto los principales productos exportados de tipo Tradicional son: Oro con exportaciones por US$ 1,444,693.9 mil,  Zinc por US$ 5,324.0 mil  y Lana esquilada por US$ 5,107.4 mil.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"/>
    </row>
    <row r="34" spans="2:16" x14ac:dyDescent="0.25">
      <c r="B34" s="22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"/>
    </row>
    <row r="35" spans="2:16" x14ac:dyDescent="0.25">
      <c r="B35" s="22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5"/>
    </row>
    <row r="36" spans="2:16" x14ac:dyDescent="0.25">
      <c r="B36" s="22"/>
      <c r="C36" s="252" t="s">
        <v>27</v>
      </c>
      <c r="D36" s="252"/>
      <c r="E36" s="252"/>
      <c r="F36" s="252"/>
      <c r="G36" s="252"/>
      <c r="H36" s="252"/>
      <c r="I36" s="84"/>
      <c r="J36" s="252" t="s">
        <v>28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26</v>
      </c>
      <c r="D37" s="253"/>
      <c r="E37" s="253"/>
      <c r="F37" s="253"/>
      <c r="G37" s="253"/>
      <c r="H37" s="253"/>
      <c r="I37" s="8"/>
      <c r="J37" s="253" t="s">
        <v>26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11</v>
      </c>
      <c r="D38" s="251"/>
      <c r="E38" s="77">
        <v>2015</v>
      </c>
      <c r="F38" s="78">
        <v>2016</v>
      </c>
      <c r="G38" s="78" t="s">
        <v>19</v>
      </c>
      <c r="H38" s="78" t="s">
        <v>20</v>
      </c>
      <c r="I38" s="8"/>
      <c r="J38" s="250" t="s">
        <v>11</v>
      </c>
      <c r="K38" s="251"/>
      <c r="L38" s="77">
        <v>2015</v>
      </c>
      <c r="M38" s="78">
        <v>2016</v>
      </c>
      <c r="N38" s="78" t="s">
        <v>19</v>
      </c>
      <c r="O38" s="78" t="s">
        <v>20</v>
      </c>
      <c r="P38" s="25"/>
    </row>
    <row r="39" spans="2:16" x14ac:dyDescent="0.25">
      <c r="B39" s="22"/>
      <c r="C39" s="118" t="s">
        <v>3</v>
      </c>
      <c r="D39" s="188"/>
      <c r="E39" s="120">
        <v>7729.5150700000049</v>
      </c>
      <c r="F39" s="122">
        <v>6960.0505999999978</v>
      </c>
      <c r="G39" s="124">
        <f>+F39/F$59</f>
        <v>0.47158598840700588</v>
      </c>
      <c r="H39" s="189">
        <f>IFERROR(F39/E39-1," - ")</f>
        <v>-9.9548867300417454E-2</v>
      </c>
      <c r="I39" s="196">
        <f>+F39-E39</f>
        <v>-769.46447000000717</v>
      </c>
      <c r="J39" s="118" t="s">
        <v>14</v>
      </c>
      <c r="K39" s="188"/>
      <c r="L39" s="120">
        <v>8894.7932999999957</v>
      </c>
      <c r="M39" s="122">
        <v>9819.8351999999995</v>
      </c>
      <c r="N39" s="124">
        <f>+M39/M$59</f>
        <v>6.7119713640804357E-3</v>
      </c>
      <c r="O39" s="189">
        <f>IFERROR(M39/L39-1," - ")</f>
        <v>0.10399813337989583</v>
      </c>
      <c r="P39" s="197">
        <f>+M39-L39</f>
        <v>925.04190000000381</v>
      </c>
    </row>
    <row r="40" spans="2:16" x14ac:dyDescent="0.25">
      <c r="B40" s="22"/>
      <c r="C40" s="164" t="s">
        <v>65</v>
      </c>
      <c r="D40" s="165"/>
      <c r="E40" s="166">
        <v>5922.6695700000046</v>
      </c>
      <c r="F40" s="167">
        <v>5366.9153999999971</v>
      </c>
      <c r="G40" s="168">
        <f t="shared" ref="G40:G58" si="3">+F40/F$59</f>
        <v>0.36364133668881382</v>
      </c>
      <c r="H40" s="169">
        <f t="shared" ref="H40:H58" si="4">IFERROR(F40/E40-1," - ")</f>
        <v>-9.3835079507906261E-2</v>
      </c>
      <c r="I40" s="196">
        <f>+F40-E40</f>
        <v>-555.75417000000743</v>
      </c>
      <c r="J40" s="164" t="s">
        <v>164</v>
      </c>
      <c r="K40" s="165"/>
      <c r="L40" s="166">
        <v>4557.5575999999983</v>
      </c>
      <c r="M40" s="167">
        <v>5107.375</v>
      </c>
      <c r="N40" s="168">
        <f t="shared" ref="N40:N58" si="5">+M40/M$59</f>
        <v>3.4909501073521394E-3</v>
      </c>
      <c r="O40" s="169">
        <f t="shared" ref="O40:O58" si="6">IFERROR(M40/L40-1," - ")</f>
        <v>0.12063860695913142</v>
      </c>
      <c r="P40" s="197">
        <f>+M40-L40</f>
        <v>549.81740000000173</v>
      </c>
    </row>
    <row r="41" spans="2:16" x14ac:dyDescent="0.25">
      <c r="B41" s="22"/>
      <c r="C41" s="164" t="s">
        <v>132</v>
      </c>
      <c r="D41" s="165"/>
      <c r="E41" s="166">
        <v>977.28230000000019</v>
      </c>
      <c r="F41" s="167">
        <v>731.77670000000046</v>
      </c>
      <c r="G41" s="168">
        <f t="shared" si="3"/>
        <v>4.9582346191954028E-2</v>
      </c>
      <c r="H41" s="169">
        <f t="shared" si="4"/>
        <v>-0.25121257184336576</v>
      </c>
      <c r="I41" s="196">
        <f t="shared" ref="I41:I58" si="7">+F41-E41</f>
        <v>-245.50559999999973</v>
      </c>
      <c r="J41" s="164" t="s">
        <v>68</v>
      </c>
      <c r="K41" s="165"/>
      <c r="L41" s="166">
        <v>4083.173299999999</v>
      </c>
      <c r="M41" s="167">
        <v>4257.4117999999999</v>
      </c>
      <c r="N41" s="168">
        <f t="shared" si="5"/>
        <v>2.9099903923742168E-3</v>
      </c>
      <c r="O41" s="169">
        <f t="shared" si="6"/>
        <v>4.2672325468037453E-2</v>
      </c>
      <c r="P41" s="197">
        <f t="shared" ref="P41:P58" si="8">+M41-L41</f>
        <v>174.23850000000084</v>
      </c>
    </row>
    <row r="42" spans="2:16" x14ac:dyDescent="0.25">
      <c r="B42" s="22"/>
      <c r="C42" s="164" t="s">
        <v>167</v>
      </c>
      <c r="D42" s="165"/>
      <c r="E42" s="166">
        <v>117.94500000000001</v>
      </c>
      <c r="F42" s="167">
        <v>317.10759999999999</v>
      </c>
      <c r="G42" s="168">
        <f t="shared" si="3"/>
        <v>2.1485978992361564E-2</v>
      </c>
      <c r="H42" s="169">
        <f t="shared" si="4"/>
        <v>1.6886057060494295</v>
      </c>
      <c r="I42" s="196">
        <f t="shared" si="7"/>
        <v>199.1626</v>
      </c>
      <c r="J42" s="164" t="s">
        <v>113</v>
      </c>
      <c r="K42" s="165"/>
      <c r="L42" s="166">
        <v>1.24E-2</v>
      </c>
      <c r="M42" s="167">
        <v>439.70670000000001</v>
      </c>
      <c r="N42" s="168">
        <f t="shared" si="5"/>
        <v>3.0054463429226463E-4</v>
      </c>
      <c r="O42" s="169">
        <f t="shared" si="6"/>
        <v>35459.217741935485</v>
      </c>
      <c r="P42" s="197">
        <f t="shared" si="8"/>
        <v>439.6943</v>
      </c>
    </row>
    <row r="43" spans="2:16" x14ac:dyDescent="0.25">
      <c r="B43" s="22"/>
      <c r="C43" s="164" t="s">
        <v>168</v>
      </c>
      <c r="D43" s="165"/>
      <c r="E43" s="166">
        <v>86.267800000000008</v>
      </c>
      <c r="F43" s="167">
        <v>187.45740000000001</v>
      </c>
      <c r="G43" s="168">
        <f t="shared" si="3"/>
        <v>1.2701385139816009E-2</v>
      </c>
      <c r="H43" s="169">
        <f t="shared" si="4"/>
        <v>1.1729706796742234</v>
      </c>
      <c r="I43" s="196">
        <f t="shared" si="7"/>
        <v>101.1896</v>
      </c>
      <c r="J43" s="164" t="s">
        <v>165</v>
      </c>
      <c r="K43" s="165"/>
      <c r="L43" s="166"/>
      <c r="M43" s="167">
        <v>15.341699999999999</v>
      </c>
      <c r="N43" s="168">
        <f t="shared" si="5"/>
        <v>1.0486230061815377E-5</v>
      </c>
      <c r="O43" s="169" t="str">
        <f t="shared" si="6"/>
        <v xml:space="preserve"> - </v>
      </c>
      <c r="P43" s="197">
        <f t="shared" si="8"/>
        <v>15.341699999999999</v>
      </c>
    </row>
    <row r="44" spans="2:16" x14ac:dyDescent="0.25">
      <c r="B44" s="22"/>
      <c r="C44" s="164" t="s">
        <v>169</v>
      </c>
      <c r="D44" s="165"/>
      <c r="E44" s="166">
        <v>99.054200000000009</v>
      </c>
      <c r="F44" s="167">
        <v>70.669000000000011</v>
      </c>
      <c r="G44" s="168">
        <f t="shared" si="3"/>
        <v>4.7882568863414172E-3</v>
      </c>
      <c r="H44" s="169">
        <f t="shared" si="4"/>
        <v>-0.28656230629291835</v>
      </c>
      <c r="I44" s="196">
        <f t="shared" si="7"/>
        <v>-28.385199999999998</v>
      </c>
      <c r="J44" s="164" t="s">
        <v>128</v>
      </c>
      <c r="K44" s="165"/>
      <c r="L44" s="166">
        <v>254.05</v>
      </c>
      <c r="M44" s="167"/>
      <c r="N44" s="168">
        <f t="shared" si="5"/>
        <v>0</v>
      </c>
      <c r="O44" s="169">
        <f t="shared" si="6"/>
        <v>-1</v>
      </c>
      <c r="P44" s="197">
        <f t="shared" si="8"/>
        <v>-254.05</v>
      </c>
    </row>
    <row r="45" spans="2:16" x14ac:dyDescent="0.25">
      <c r="B45" s="22"/>
      <c r="C45" s="164" t="s">
        <v>131</v>
      </c>
      <c r="D45" s="165"/>
      <c r="E45" s="166">
        <v>14.297400000000001</v>
      </c>
      <c r="F45" s="167">
        <v>70.177199999999999</v>
      </c>
      <c r="G45" s="168">
        <f t="shared" si="3"/>
        <v>4.7549344290163846E-3</v>
      </c>
      <c r="H45" s="169">
        <f t="shared" si="4"/>
        <v>3.908388937848839</v>
      </c>
      <c r="I45" s="196">
        <f t="shared" si="7"/>
        <v>55.879799999999996</v>
      </c>
      <c r="J45" s="89" t="s">
        <v>15</v>
      </c>
      <c r="K45" s="103"/>
      <c r="L45" s="88">
        <v>881368.96239999996</v>
      </c>
      <c r="M45" s="108">
        <v>1453213.1050999998</v>
      </c>
      <c r="N45" s="110">
        <f t="shared" si="5"/>
        <v>0.9932880286359197</v>
      </c>
      <c r="O45" s="92">
        <f t="shared" si="6"/>
        <v>0.64881356968011139</v>
      </c>
      <c r="P45" s="197">
        <f t="shared" si="8"/>
        <v>571844.14269999985</v>
      </c>
    </row>
    <row r="46" spans="2:16" x14ac:dyDescent="0.25">
      <c r="B46" s="22"/>
      <c r="C46" s="89" t="s">
        <v>5</v>
      </c>
      <c r="D46" s="103"/>
      <c r="E46" s="88">
        <v>1527.4826499999999</v>
      </c>
      <c r="F46" s="108">
        <v>1254.04384</v>
      </c>
      <c r="G46" s="110">
        <f t="shared" si="3"/>
        <v>8.4969138556567014E-2</v>
      </c>
      <c r="H46" s="92">
        <f t="shared" si="4"/>
        <v>-0.17901271088087312</v>
      </c>
      <c r="I46" s="196">
        <f t="shared" si="7"/>
        <v>-273.43880999999988</v>
      </c>
      <c r="J46" s="164" t="s">
        <v>60</v>
      </c>
      <c r="K46" s="165"/>
      <c r="L46" s="166">
        <v>861433.67110000004</v>
      </c>
      <c r="M46" s="167">
        <v>1444693.8882999998</v>
      </c>
      <c r="N46" s="168">
        <f t="shared" si="5"/>
        <v>0.98746504504796762</v>
      </c>
      <c r="O46" s="169">
        <f t="shared" si="6"/>
        <v>0.67708082092404265</v>
      </c>
      <c r="P46" s="197">
        <f t="shared" si="8"/>
        <v>583260.21719999972</v>
      </c>
    </row>
    <row r="47" spans="2:16" x14ac:dyDescent="0.25">
      <c r="B47" s="22"/>
      <c r="C47" s="164" t="s">
        <v>170</v>
      </c>
      <c r="D47" s="165"/>
      <c r="E47" s="166">
        <v>343.6</v>
      </c>
      <c r="F47" s="167">
        <v>473.5</v>
      </c>
      <c r="G47" s="168">
        <f t="shared" si="3"/>
        <v>3.2082520421721841E-2</v>
      </c>
      <c r="H47" s="169">
        <f t="shared" si="4"/>
        <v>0.37805587892898718</v>
      </c>
      <c r="I47" s="196">
        <f t="shared" si="7"/>
        <v>129.89999999999998</v>
      </c>
      <c r="J47" s="164" t="s">
        <v>57</v>
      </c>
      <c r="K47" s="165"/>
      <c r="L47" s="166">
        <v>10469.838</v>
      </c>
      <c r="M47" s="167">
        <v>5323.9859999999999</v>
      </c>
      <c r="N47" s="168">
        <f t="shared" si="5"/>
        <v>3.639006240630713E-3</v>
      </c>
      <c r="O47" s="169">
        <f t="shared" si="6"/>
        <v>-0.49149299158210469</v>
      </c>
      <c r="P47" s="197">
        <f t="shared" si="8"/>
        <v>-5145.8519999999999</v>
      </c>
    </row>
    <row r="48" spans="2:16" x14ac:dyDescent="0.25">
      <c r="B48" s="22"/>
      <c r="C48" s="164" t="s">
        <v>171</v>
      </c>
      <c r="D48" s="165"/>
      <c r="E48" s="166"/>
      <c r="F48" s="167">
        <v>437.67100000000005</v>
      </c>
      <c r="G48" s="168">
        <f t="shared" si="3"/>
        <v>2.9654886579715781E-2</v>
      </c>
      <c r="H48" s="169" t="str">
        <f t="shared" si="4"/>
        <v xml:space="preserve"> - </v>
      </c>
      <c r="I48" s="196">
        <f t="shared" si="7"/>
        <v>437.67100000000005</v>
      </c>
      <c r="J48" s="164" t="s">
        <v>59</v>
      </c>
      <c r="K48" s="165"/>
      <c r="L48" s="166">
        <v>8187.7899000000007</v>
      </c>
      <c r="M48" s="167">
        <v>2454.7824000000001</v>
      </c>
      <c r="N48" s="168">
        <f t="shared" si="5"/>
        <v>1.6778722695721662E-3</v>
      </c>
      <c r="O48" s="169">
        <f t="shared" si="6"/>
        <v>-0.70018986442238829</v>
      </c>
      <c r="P48" s="197">
        <f t="shared" si="8"/>
        <v>-5733.0075000000006</v>
      </c>
    </row>
    <row r="49" spans="2:16" x14ac:dyDescent="0.25">
      <c r="B49" s="22"/>
      <c r="C49" s="164" t="s">
        <v>172</v>
      </c>
      <c r="D49" s="165"/>
      <c r="E49" s="166">
        <v>588.75850000000003</v>
      </c>
      <c r="F49" s="167">
        <v>302.50240000000002</v>
      </c>
      <c r="G49" s="168">
        <f t="shared" si="3"/>
        <v>2.0496387382512925E-2</v>
      </c>
      <c r="H49" s="169">
        <f t="shared" si="4"/>
        <v>-0.48620291681563832</v>
      </c>
      <c r="I49" s="196">
        <f t="shared" si="7"/>
        <v>-286.2561</v>
      </c>
      <c r="J49" s="164" t="s">
        <v>56</v>
      </c>
      <c r="K49" s="165"/>
      <c r="L49" s="166">
        <v>519.47160000000008</v>
      </c>
      <c r="M49" s="167">
        <v>740.44839999999999</v>
      </c>
      <c r="N49" s="168">
        <f t="shared" si="5"/>
        <v>5.0610507774908242E-4</v>
      </c>
      <c r="O49" s="169">
        <f t="shared" si="6"/>
        <v>0.42538764390584571</v>
      </c>
      <c r="P49" s="197">
        <f t="shared" si="8"/>
        <v>220.97679999999991</v>
      </c>
    </row>
    <row r="50" spans="2:16" x14ac:dyDescent="0.25">
      <c r="B50" s="22"/>
      <c r="C50" s="89" t="s">
        <v>6</v>
      </c>
      <c r="D50" s="103"/>
      <c r="E50" s="88">
        <v>3570.9173400000127</v>
      </c>
      <c r="F50" s="108">
        <v>5191.9137099999989</v>
      </c>
      <c r="G50" s="110">
        <f t="shared" si="3"/>
        <v>0.35178390206735494</v>
      </c>
      <c r="H50" s="92">
        <f t="shared" si="4"/>
        <v>0.45394396331783482</v>
      </c>
      <c r="I50" s="196">
        <f t="shared" si="7"/>
        <v>1620.9963699999862</v>
      </c>
      <c r="J50" s="164" t="s">
        <v>61</v>
      </c>
      <c r="K50" s="165"/>
      <c r="L50" s="166">
        <v>758.19179999999994</v>
      </c>
      <c r="M50" s="167"/>
      <c r="N50" s="168">
        <f t="shared" si="5"/>
        <v>0</v>
      </c>
      <c r="O50" s="169">
        <f t="shared" si="6"/>
        <v>-1</v>
      </c>
      <c r="P50" s="197">
        <f t="shared" si="8"/>
        <v>-758.19179999999994</v>
      </c>
    </row>
    <row r="51" spans="2:16" x14ac:dyDescent="0.25">
      <c r="B51" s="22"/>
      <c r="C51" s="164" t="s">
        <v>122</v>
      </c>
      <c r="D51" s="165"/>
      <c r="E51" s="166">
        <v>3568.2668000000122</v>
      </c>
      <c r="F51" s="167">
        <v>5188.3624999999993</v>
      </c>
      <c r="G51" s="168">
        <f t="shared" si="3"/>
        <v>0.35154328587443667</v>
      </c>
      <c r="H51" s="169">
        <f t="shared" si="4"/>
        <v>0.45402874583256536</v>
      </c>
      <c r="I51" s="196">
        <f t="shared" si="7"/>
        <v>1620.0956999999871</v>
      </c>
      <c r="J51" s="89" t="s">
        <v>18</v>
      </c>
      <c r="K51" s="103"/>
      <c r="L51" s="88">
        <v>192.10149999999999</v>
      </c>
      <c r="M51" s="108"/>
      <c r="N51" s="110">
        <f t="shared" si="5"/>
        <v>0</v>
      </c>
      <c r="O51" s="92">
        <f t="shared" si="6"/>
        <v>-1</v>
      </c>
      <c r="P51" s="197">
        <f t="shared" si="8"/>
        <v>-192.10149999999999</v>
      </c>
    </row>
    <row r="52" spans="2:16" x14ac:dyDescent="0.25">
      <c r="B52" s="22"/>
      <c r="C52" s="89" t="s">
        <v>8</v>
      </c>
      <c r="D52" s="103"/>
      <c r="E52" s="88">
        <v>2290.7219999999998</v>
      </c>
      <c r="F52" s="108">
        <v>189.39272000000003</v>
      </c>
      <c r="G52" s="110">
        <f t="shared" si="3"/>
        <v>1.2832514904172011E-2</v>
      </c>
      <c r="H52" s="92">
        <f t="shared" si="4"/>
        <v>-0.91732182255201633</v>
      </c>
      <c r="I52" s="196">
        <f t="shared" si="7"/>
        <v>-2101.3292799999999</v>
      </c>
      <c r="J52" s="164" t="s">
        <v>166</v>
      </c>
      <c r="K52" s="165"/>
      <c r="L52" s="166">
        <v>192.10149999999999</v>
      </c>
      <c r="M52" s="167"/>
      <c r="N52" s="168">
        <f t="shared" si="5"/>
        <v>0</v>
      </c>
      <c r="O52" s="169">
        <f t="shared" si="6"/>
        <v>-1</v>
      </c>
      <c r="P52" s="197">
        <f t="shared" si="8"/>
        <v>-192.10149999999999</v>
      </c>
    </row>
    <row r="53" spans="2:16" x14ac:dyDescent="0.25">
      <c r="B53" s="22"/>
      <c r="C53" s="164" t="s">
        <v>70</v>
      </c>
      <c r="D53" s="165"/>
      <c r="E53" s="166">
        <v>202.14829999999998</v>
      </c>
      <c r="F53" s="167">
        <v>99.366050000000001</v>
      </c>
      <c r="G53" s="168">
        <f t="shared" si="3"/>
        <v>6.7326575044368182E-3</v>
      </c>
      <c r="H53" s="169">
        <f t="shared" si="4"/>
        <v>-0.50844973714842023</v>
      </c>
      <c r="I53" s="196">
        <f t="shared" si="7"/>
        <v>-102.78224999999998</v>
      </c>
      <c r="J53" s="89"/>
      <c r="K53" s="103"/>
      <c r="L53" s="88"/>
      <c r="M53" s="108"/>
      <c r="N53" s="110">
        <f t="shared" si="5"/>
        <v>0</v>
      </c>
      <c r="O53" s="92" t="str">
        <f t="shared" si="6"/>
        <v xml:space="preserve"> - </v>
      </c>
      <c r="P53" s="197">
        <f t="shared" si="8"/>
        <v>0</v>
      </c>
    </row>
    <row r="54" spans="2:16" x14ac:dyDescent="0.25">
      <c r="B54" s="22"/>
      <c r="C54" s="164" t="s">
        <v>173</v>
      </c>
      <c r="D54" s="192"/>
      <c r="E54" s="166">
        <v>1973</v>
      </c>
      <c r="F54" s="167"/>
      <c r="G54" s="168">
        <f t="shared" si="3"/>
        <v>0</v>
      </c>
      <c r="H54" s="169">
        <f t="shared" si="4"/>
        <v>-1</v>
      </c>
      <c r="I54" s="196">
        <f t="shared" si="7"/>
        <v>-1973</v>
      </c>
      <c r="J54" s="89"/>
      <c r="K54" s="152"/>
      <c r="L54" s="88"/>
      <c r="M54" s="108"/>
      <c r="N54" s="110">
        <f t="shared" si="5"/>
        <v>0</v>
      </c>
      <c r="O54" s="92" t="str">
        <f t="shared" si="6"/>
        <v xml:space="preserve"> - </v>
      </c>
      <c r="P54" s="197">
        <f t="shared" si="8"/>
        <v>0</v>
      </c>
    </row>
    <row r="55" spans="2:16" x14ac:dyDescent="0.25">
      <c r="B55" s="22"/>
      <c r="C55" s="89" t="s">
        <v>10</v>
      </c>
      <c r="D55" s="103"/>
      <c r="E55" s="88">
        <v>865.29169000000002</v>
      </c>
      <c r="F55" s="108">
        <v>1154.2682699999998</v>
      </c>
      <c r="G55" s="110">
        <f t="shared" si="3"/>
        <v>7.8208733567941988E-2</v>
      </c>
      <c r="H55" s="92">
        <f t="shared" si="4"/>
        <v>0.33396435368517152</v>
      </c>
      <c r="I55" s="196">
        <f t="shared" si="7"/>
        <v>288.97657999999979</v>
      </c>
      <c r="J55" s="89"/>
      <c r="K55" s="103"/>
      <c r="L55" s="88"/>
      <c r="M55" s="108"/>
      <c r="N55" s="110">
        <f t="shared" si="5"/>
        <v>0</v>
      </c>
      <c r="O55" s="92" t="str">
        <f t="shared" si="6"/>
        <v xml:space="preserve"> - </v>
      </c>
      <c r="P55" s="197">
        <f t="shared" si="8"/>
        <v>0</v>
      </c>
    </row>
    <row r="56" spans="2:16" x14ac:dyDescent="0.25">
      <c r="B56" s="22"/>
      <c r="C56" s="164" t="s">
        <v>126</v>
      </c>
      <c r="D56" s="165"/>
      <c r="E56" s="166">
        <v>112.3262</v>
      </c>
      <c r="F56" s="167">
        <v>382.27629999999999</v>
      </c>
      <c r="G56" s="168">
        <f t="shared" si="3"/>
        <v>2.5901556919726006E-2</v>
      </c>
      <c r="H56" s="169">
        <f t="shared" si="4"/>
        <v>2.4032692283723653</v>
      </c>
      <c r="I56" s="196">
        <f t="shared" si="7"/>
        <v>269.95010000000002</v>
      </c>
      <c r="J56" s="89"/>
      <c r="K56" s="103"/>
      <c r="L56" s="88"/>
      <c r="M56" s="108"/>
      <c r="N56" s="110">
        <f t="shared" si="5"/>
        <v>0</v>
      </c>
      <c r="O56" s="92" t="str">
        <f t="shared" si="6"/>
        <v xml:space="preserve"> - </v>
      </c>
      <c r="P56" s="197">
        <f t="shared" si="8"/>
        <v>0</v>
      </c>
    </row>
    <row r="57" spans="2:16" x14ac:dyDescent="0.25">
      <c r="B57" s="22"/>
      <c r="C57" s="164" t="s">
        <v>67</v>
      </c>
      <c r="D57" s="165"/>
      <c r="E57" s="166">
        <v>20.208500000000001</v>
      </c>
      <c r="F57" s="167">
        <v>321.88920000000002</v>
      </c>
      <c r="G57" s="168">
        <f t="shared" si="3"/>
        <v>2.1809961631534754E-2</v>
      </c>
      <c r="H57" s="169">
        <f t="shared" si="4"/>
        <v>14.928406363658857</v>
      </c>
      <c r="I57" s="196">
        <f t="shared" si="7"/>
        <v>301.6807</v>
      </c>
      <c r="J57" s="89"/>
      <c r="K57" s="103"/>
      <c r="L57" s="88"/>
      <c r="M57" s="108"/>
      <c r="N57" s="110">
        <f t="shared" si="5"/>
        <v>0</v>
      </c>
      <c r="O57" s="92" t="str">
        <f t="shared" si="6"/>
        <v xml:space="preserve"> - </v>
      </c>
      <c r="P57" s="197">
        <f t="shared" si="8"/>
        <v>0</v>
      </c>
    </row>
    <row r="58" spans="2:16" x14ac:dyDescent="0.25">
      <c r="B58" s="22"/>
      <c r="C58" s="158" t="s">
        <v>174</v>
      </c>
      <c r="D58" s="159"/>
      <c r="E58" s="160">
        <v>193.40833999999995</v>
      </c>
      <c r="F58" s="161">
        <v>99.684650000000019</v>
      </c>
      <c r="G58" s="162">
        <f t="shared" si="3"/>
        <v>6.7542446026551102E-3</v>
      </c>
      <c r="H58" s="163">
        <f t="shared" si="4"/>
        <v>-0.48458970280185409</v>
      </c>
      <c r="I58" s="196">
        <f t="shared" si="7"/>
        <v>-93.723689999999934</v>
      </c>
      <c r="J58" s="93"/>
      <c r="K58" s="104"/>
      <c r="L58" s="96"/>
      <c r="M58" s="111"/>
      <c r="N58" s="112">
        <f t="shared" si="5"/>
        <v>0</v>
      </c>
      <c r="O58" s="97" t="str">
        <f t="shared" si="6"/>
        <v xml:space="preserve"> - </v>
      </c>
      <c r="P58" s="197">
        <f t="shared" si="8"/>
        <v>0</v>
      </c>
    </row>
    <row r="59" spans="2:16" x14ac:dyDescent="0.25">
      <c r="B59" s="22"/>
      <c r="C59" s="100" t="s">
        <v>2</v>
      </c>
      <c r="D59" s="101"/>
      <c r="E59" s="87">
        <v>15990.910110000026</v>
      </c>
      <c r="F59" s="87">
        <v>14758.815509999999</v>
      </c>
      <c r="G59" s="74">
        <f t="shared" ref="G59" si="9">+F59/F$59</f>
        <v>1</v>
      </c>
      <c r="H59" s="102">
        <f t="shared" ref="H59" si="10">IFERROR(F59/E59-1," - ")</f>
        <v>-7.7049685823043279E-2</v>
      </c>
      <c r="I59" s="197">
        <f t="shared" ref="I59" si="11">+F59-E59</f>
        <v>-1232.0946000000276</v>
      </c>
      <c r="J59" s="100" t="s">
        <v>13</v>
      </c>
      <c r="K59" s="101"/>
      <c r="L59" s="87">
        <v>890455.85719999997</v>
      </c>
      <c r="M59" s="87">
        <v>1463032.9402999997</v>
      </c>
      <c r="N59" s="74">
        <f t="shared" ref="N59" si="12">+M59/M$59</f>
        <v>1</v>
      </c>
      <c r="O59" s="102">
        <f t="shared" ref="O59" si="13">IFERROR(M59/L59-1," - ")</f>
        <v>0.64301568513507634</v>
      </c>
      <c r="P59" s="197">
        <f t="shared" ref="P59" si="14">+M59-L59</f>
        <v>572577.0830999997</v>
      </c>
    </row>
    <row r="60" spans="2:16" x14ac:dyDescent="0.25">
      <c r="B60" s="22"/>
      <c r="C60" s="82" t="s">
        <v>25</v>
      </c>
      <c r="D60" s="8"/>
      <c r="E60" s="33"/>
      <c r="F60" s="8"/>
      <c r="G60" s="8"/>
      <c r="H60" s="8"/>
      <c r="I60" s="8"/>
      <c r="J60" s="82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2"/>
      <c r="D61" s="8"/>
      <c r="E61" s="33"/>
      <c r="F61" s="8"/>
      <c r="G61" s="8"/>
      <c r="H61" s="8"/>
      <c r="I61" s="8"/>
      <c r="J61" s="82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49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Bolivia en primer lugar con exportaciones de US$ 6.4 millones, seguido de Estados Unidos por US$ 1.3 millones y Italia por US$ 1.3 millones, como los principales. En tanto los principales destinos para las exportaciones Tradicionales son: Suiza con exportaciones por US$ 602.1 millones, seguido deEstados Unidos por US$ 342.0 millones y India por US$ 279.0 millones.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"/>
    </row>
    <row r="67" spans="2:16" x14ac:dyDescent="0.25">
      <c r="B67" s="22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5"/>
    </row>
    <row r="68" spans="2:16" x14ac:dyDescent="0.25">
      <c r="B68" s="22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"/>
    </row>
    <row r="69" spans="2:16" x14ac:dyDescent="0.25">
      <c r="B69" s="22"/>
      <c r="C69" s="252" t="s">
        <v>31</v>
      </c>
      <c r="D69" s="252"/>
      <c r="E69" s="252"/>
      <c r="F69" s="252"/>
      <c r="G69" s="252"/>
      <c r="H69" s="252"/>
      <c r="I69" s="117"/>
      <c r="J69" s="252" t="s">
        <v>32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23</v>
      </c>
      <c r="D70" s="253"/>
      <c r="E70" s="253"/>
      <c r="F70" s="253"/>
      <c r="G70" s="253"/>
      <c r="H70" s="253"/>
      <c r="I70" s="8"/>
      <c r="J70" s="253" t="s">
        <v>23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40</v>
      </c>
      <c r="D71" s="251"/>
      <c r="E71" s="77">
        <v>2015</v>
      </c>
      <c r="F71" s="78">
        <v>2016</v>
      </c>
      <c r="G71" s="78" t="s">
        <v>19</v>
      </c>
      <c r="H71" s="78" t="s">
        <v>20</v>
      </c>
      <c r="I71" s="8"/>
      <c r="J71" s="250" t="s">
        <v>11</v>
      </c>
      <c r="K71" s="251"/>
      <c r="L71" s="77">
        <v>2015</v>
      </c>
      <c r="M71" s="78">
        <v>2016</v>
      </c>
      <c r="N71" s="78" t="s">
        <v>19</v>
      </c>
      <c r="O71" s="78" t="s">
        <v>20</v>
      </c>
      <c r="P71" s="25"/>
    </row>
    <row r="72" spans="2:16" x14ac:dyDescent="0.25">
      <c r="B72" s="22"/>
      <c r="C72" s="118" t="s">
        <v>75</v>
      </c>
      <c r="D72" s="119"/>
      <c r="E72" s="122">
        <v>4.7777554999999987</v>
      </c>
      <c r="F72" s="120">
        <v>6.4454567000000171</v>
      </c>
      <c r="G72" s="123">
        <f t="shared" ref="G72:G85" si="15">+F72/F$90</f>
        <v>0.43671364591097073</v>
      </c>
      <c r="H72" s="124">
        <f>IFERROR(F72/E72-1," - ")</f>
        <v>0.34905536710700646</v>
      </c>
      <c r="I72" s="3"/>
      <c r="J72" s="198" t="s">
        <v>42</v>
      </c>
      <c r="K72" s="204"/>
      <c r="L72" s="122">
        <v>583.80681080000011</v>
      </c>
      <c r="M72" s="199">
        <v>602.14527589999989</v>
      </c>
      <c r="N72" s="123">
        <f>+M72/M$90</f>
        <v>0.41157326998092314</v>
      </c>
      <c r="O72" s="124">
        <f>IFERROR(M72/L72-1," - ")</f>
        <v>3.1411872490610948E-2</v>
      </c>
      <c r="P72" s="25"/>
    </row>
    <row r="73" spans="2:16" x14ac:dyDescent="0.25">
      <c r="B73" s="22"/>
      <c r="C73" s="172" t="s">
        <v>35</v>
      </c>
      <c r="D73" s="206"/>
      <c r="E73" s="108">
        <v>3.7937806700000003</v>
      </c>
      <c r="F73" s="173">
        <v>1.3032609999999998</v>
      </c>
      <c r="G73" s="113">
        <f t="shared" si="15"/>
        <v>8.8302798292567236E-2</v>
      </c>
      <c r="H73" s="110">
        <f t="shared" ref="H73:H90" si="16">IFERROR(F73/E73-1," - ")</f>
        <v>-0.6564743422555317</v>
      </c>
      <c r="I73" s="3"/>
      <c r="J73" s="172" t="s">
        <v>35</v>
      </c>
      <c r="K73" s="206"/>
      <c r="L73" s="108">
        <v>122.01365090000003</v>
      </c>
      <c r="M73" s="173">
        <v>342.04257639999992</v>
      </c>
      <c r="N73" s="113">
        <f>+M73/M$90</f>
        <v>0.23379006242511272</v>
      </c>
      <c r="O73" s="110">
        <f t="shared" ref="O73:O90" si="17">IFERROR(M73/L73-1," - ")</f>
        <v>1.8033140052528323</v>
      </c>
      <c r="P73" s="25"/>
    </row>
    <row r="74" spans="2:16" x14ac:dyDescent="0.25">
      <c r="B74" s="22"/>
      <c r="C74" s="89" t="s">
        <v>74</v>
      </c>
      <c r="D74" s="90"/>
      <c r="E74" s="108">
        <v>0.84807640000000006</v>
      </c>
      <c r="F74" s="88">
        <v>1.2563654</v>
      </c>
      <c r="G74" s="113">
        <f t="shared" si="15"/>
        <v>8.512537434785554E-2</v>
      </c>
      <c r="H74" s="110">
        <f t="shared" si="16"/>
        <v>0.48142950328531708</v>
      </c>
      <c r="I74" s="3"/>
      <c r="J74" s="201" t="s">
        <v>89</v>
      </c>
      <c r="K74" s="207"/>
      <c r="L74" s="108">
        <v>130.7791364</v>
      </c>
      <c r="M74" s="200">
        <v>278.96043069999996</v>
      </c>
      <c r="N74" s="113">
        <f t="shared" ref="N74:N88" si="18">+M74/M$90</f>
        <v>0.19067268523676498</v>
      </c>
      <c r="O74" s="110">
        <f t="shared" ref="O74:O88" si="19">IFERROR(M74/L74-1," - ")</f>
        <v>1.1330652455661876</v>
      </c>
      <c r="P74" s="25"/>
    </row>
    <row r="75" spans="2:16" x14ac:dyDescent="0.25">
      <c r="B75" s="22"/>
      <c r="C75" s="89" t="s">
        <v>43</v>
      </c>
      <c r="D75" s="90"/>
      <c r="E75" s="108">
        <v>7.3014399999999993E-2</v>
      </c>
      <c r="F75" s="88">
        <v>0.7742420000000001</v>
      </c>
      <c r="G75" s="113">
        <f t="shared" si="15"/>
        <v>5.245897418524291E-2</v>
      </c>
      <c r="H75" s="110">
        <f t="shared" si="16"/>
        <v>9.6039630538633496</v>
      </c>
      <c r="I75" s="3"/>
      <c r="J75" s="89" t="s">
        <v>97</v>
      </c>
      <c r="K75" s="90"/>
      <c r="L75" s="108"/>
      <c r="M75" s="88">
        <v>190.06815659999995</v>
      </c>
      <c r="N75" s="113">
        <f t="shared" si="18"/>
        <v>0.12991378636025297</v>
      </c>
      <c r="O75" s="110" t="str">
        <f t="shared" si="19"/>
        <v xml:space="preserve"> - </v>
      </c>
      <c r="P75" s="25"/>
    </row>
    <row r="76" spans="2:16" x14ac:dyDescent="0.25">
      <c r="B76" s="22"/>
      <c r="C76" s="89" t="s">
        <v>34</v>
      </c>
      <c r="D76" s="90"/>
      <c r="E76" s="108">
        <v>0.83870773000000076</v>
      </c>
      <c r="F76" s="88">
        <v>0.73426023000000018</v>
      </c>
      <c r="G76" s="113">
        <f t="shared" si="15"/>
        <v>4.9749998644894648E-2</v>
      </c>
      <c r="H76" s="110">
        <f t="shared" si="16"/>
        <v>-0.12453384685032109</v>
      </c>
      <c r="I76" s="3"/>
      <c r="J76" s="89" t="s">
        <v>196</v>
      </c>
      <c r="K76" s="90"/>
      <c r="L76" s="108"/>
      <c r="M76" s="88">
        <v>25.488489000000001</v>
      </c>
      <c r="N76" s="113">
        <f t="shared" si="18"/>
        <v>1.7421677433113267E-2</v>
      </c>
      <c r="O76" s="110" t="str">
        <f t="shared" si="19"/>
        <v xml:space="preserve"> - </v>
      </c>
      <c r="P76" s="25"/>
    </row>
    <row r="77" spans="2:16" x14ac:dyDescent="0.25">
      <c r="B77" s="22"/>
      <c r="C77" s="89" t="s">
        <v>44</v>
      </c>
      <c r="D77" s="90"/>
      <c r="E77" s="108">
        <v>0.57965199999999995</v>
      </c>
      <c r="F77" s="88">
        <v>0.72804710000000006</v>
      </c>
      <c r="G77" s="113">
        <f t="shared" si="15"/>
        <v>4.9329026356799241E-2</v>
      </c>
      <c r="H77" s="110">
        <f t="shared" si="16"/>
        <v>0.2560072250246701</v>
      </c>
      <c r="I77" s="3"/>
      <c r="J77" s="89" t="s">
        <v>34</v>
      </c>
      <c r="K77" s="90"/>
      <c r="L77" s="108">
        <v>25.166346899999997</v>
      </c>
      <c r="M77" s="88">
        <v>8.4908017999999998</v>
      </c>
      <c r="N77" s="113">
        <f t="shared" si="18"/>
        <v>5.8035613687456127E-3</v>
      </c>
      <c r="O77" s="110">
        <f t="shared" si="19"/>
        <v>-0.66261286019227517</v>
      </c>
      <c r="P77" s="25"/>
    </row>
    <row r="78" spans="2:16" x14ac:dyDescent="0.25">
      <c r="B78" s="22"/>
      <c r="C78" s="89" t="s">
        <v>39</v>
      </c>
      <c r="D78" s="90"/>
      <c r="E78" s="108">
        <v>0.37329800000000013</v>
      </c>
      <c r="F78" s="88">
        <v>0.57525119999999985</v>
      </c>
      <c r="G78" s="113">
        <f t="shared" si="15"/>
        <v>3.8976299207263351E-2</v>
      </c>
      <c r="H78" s="110">
        <f t="shared" si="16"/>
        <v>0.5409972729561896</v>
      </c>
      <c r="I78" s="3"/>
      <c r="J78" s="89" t="s">
        <v>37</v>
      </c>
      <c r="K78" s="90"/>
      <c r="L78" s="108">
        <v>8.3064450000000001</v>
      </c>
      <c r="M78" s="88">
        <v>6.1321523999999998</v>
      </c>
      <c r="N78" s="113">
        <f t="shared" si="18"/>
        <v>4.1913971865296272E-3</v>
      </c>
      <c r="O78" s="110">
        <f t="shared" si="19"/>
        <v>-0.2617597058669503</v>
      </c>
      <c r="P78" s="25"/>
    </row>
    <row r="79" spans="2:16" x14ac:dyDescent="0.25">
      <c r="B79" s="22"/>
      <c r="C79" s="89" t="s">
        <v>90</v>
      </c>
      <c r="D79" s="90"/>
      <c r="E79" s="108">
        <v>0.67713570000000001</v>
      </c>
      <c r="F79" s="88">
        <v>0.50710239999999995</v>
      </c>
      <c r="G79" s="113">
        <f t="shared" si="15"/>
        <v>3.4358859001287344E-2</v>
      </c>
      <c r="H79" s="110">
        <f t="shared" si="16"/>
        <v>-0.25110668363815414</v>
      </c>
      <c r="I79" s="3"/>
      <c r="J79" s="89" t="s">
        <v>96</v>
      </c>
      <c r="K79" s="90"/>
      <c r="L79" s="108">
        <v>2.7823518999999997</v>
      </c>
      <c r="M79" s="88">
        <v>4.1821608000000001</v>
      </c>
      <c r="N79" s="113">
        <f t="shared" si="18"/>
        <v>2.8585553435910198E-3</v>
      </c>
      <c r="O79" s="110">
        <f t="shared" si="19"/>
        <v>0.50310275274669625</v>
      </c>
      <c r="P79" s="25"/>
    </row>
    <row r="80" spans="2:16" x14ac:dyDescent="0.25">
      <c r="B80" s="22"/>
      <c r="C80" s="89" t="s">
        <v>33</v>
      </c>
      <c r="D80" s="90"/>
      <c r="E80" s="108">
        <v>2.2085E-3</v>
      </c>
      <c r="F80" s="88">
        <v>0.50512599999999996</v>
      </c>
      <c r="G80" s="113">
        <f t="shared" si="15"/>
        <v>3.4224947489667319E-2</v>
      </c>
      <c r="H80" s="110">
        <f t="shared" si="16"/>
        <v>227.71904007244734</v>
      </c>
      <c r="I80" s="3"/>
      <c r="J80" s="89" t="s">
        <v>38</v>
      </c>
      <c r="K80" s="90"/>
      <c r="L80" s="108">
        <v>0.6397316999999999</v>
      </c>
      <c r="M80" s="88">
        <v>2.0549259000000002</v>
      </c>
      <c r="N80" s="113">
        <f t="shared" si="18"/>
        <v>1.4045656523126958E-3</v>
      </c>
      <c r="O80" s="110">
        <f t="shared" si="19"/>
        <v>2.2121683199378745</v>
      </c>
      <c r="P80" s="25"/>
    </row>
    <row r="81" spans="2:16" x14ac:dyDescent="0.25">
      <c r="B81" s="22"/>
      <c r="C81" s="89" t="s">
        <v>78</v>
      </c>
      <c r="D81" s="90"/>
      <c r="E81" s="108">
        <v>0.97402659999999996</v>
      </c>
      <c r="F81" s="88">
        <v>0.36040420000000001</v>
      </c>
      <c r="G81" s="113">
        <f t="shared" si="15"/>
        <v>2.4419283149264854E-2</v>
      </c>
      <c r="H81" s="110">
        <f t="shared" si="16"/>
        <v>-0.62998525912947345</v>
      </c>
      <c r="I81" s="3"/>
      <c r="J81" s="89" t="s">
        <v>44</v>
      </c>
      <c r="K81" s="90"/>
      <c r="L81" s="108">
        <v>0.66054080000000004</v>
      </c>
      <c r="M81" s="88">
        <v>1.2731395000000003</v>
      </c>
      <c r="N81" s="113">
        <f t="shared" si="18"/>
        <v>8.7020559344867842E-4</v>
      </c>
      <c r="O81" s="110">
        <f t="shared" si="19"/>
        <v>0.92741992621803271</v>
      </c>
      <c r="P81" s="25"/>
    </row>
    <row r="82" spans="2:16" x14ac:dyDescent="0.25">
      <c r="B82" s="22"/>
      <c r="C82" s="89" t="s">
        <v>193</v>
      </c>
      <c r="D82" s="90"/>
      <c r="E82" s="108">
        <v>0.61918320000000016</v>
      </c>
      <c r="F82" s="88">
        <v>0.1893251</v>
      </c>
      <c r="G82" s="113">
        <f t="shared" si="15"/>
        <v>1.2827772884341757E-2</v>
      </c>
      <c r="H82" s="110">
        <f t="shared" si="16"/>
        <v>-0.69423411358706122</v>
      </c>
      <c r="I82" s="3"/>
      <c r="J82" s="89" t="s">
        <v>74</v>
      </c>
      <c r="K82" s="90"/>
      <c r="L82" s="108">
        <v>2.9180036</v>
      </c>
      <c r="M82" s="88">
        <v>1.0872781</v>
      </c>
      <c r="N82" s="113">
        <f t="shared" si="18"/>
        <v>7.4316717394617895E-4</v>
      </c>
      <c r="O82" s="110">
        <f t="shared" si="19"/>
        <v>-0.62738973317236479</v>
      </c>
      <c r="P82" s="25"/>
    </row>
    <row r="83" spans="2:16" x14ac:dyDescent="0.25">
      <c r="B83" s="22"/>
      <c r="C83" s="89" t="s">
        <v>38</v>
      </c>
      <c r="D83" s="90"/>
      <c r="E83" s="108">
        <v>0.53712079999999995</v>
      </c>
      <c r="F83" s="88">
        <v>0.13973959999999999</v>
      </c>
      <c r="G83" s="113">
        <f t="shared" si="15"/>
        <v>9.4680940443119446E-3</v>
      </c>
      <c r="H83" s="110">
        <f t="shared" si="16"/>
        <v>-0.73983580602352395</v>
      </c>
      <c r="I83" s="3"/>
      <c r="J83" s="89" t="s">
        <v>93</v>
      </c>
      <c r="K83" s="90"/>
      <c r="L83" s="108">
        <v>0.78036209999999995</v>
      </c>
      <c r="M83" s="88">
        <v>0.54757149999999999</v>
      </c>
      <c r="N83" s="113">
        <f t="shared" si="18"/>
        <v>3.7427146209278946E-4</v>
      </c>
      <c r="O83" s="110">
        <f t="shared" si="19"/>
        <v>-0.2983110020335431</v>
      </c>
      <c r="P83" s="25"/>
    </row>
    <row r="84" spans="2:16" x14ac:dyDescent="0.25">
      <c r="B84" s="22"/>
      <c r="C84" s="89" t="s">
        <v>92</v>
      </c>
      <c r="D84" s="90"/>
      <c r="E84" s="108">
        <v>0.1163111</v>
      </c>
      <c r="F84" s="88">
        <v>0.13873550000000001</v>
      </c>
      <c r="G84" s="113">
        <f t="shared" si="15"/>
        <v>9.4000609797411754E-3</v>
      </c>
      <c r="H84" s="110">
        <f t="shared" si="16"/>
        <v>0.19279673221214488</v>
      </c>
      <c r="I84" s="3"/>
      <c r="J84" s="89" t="s">
        <v>86</v>
      </c>
      <c r="K84" s="90"/>
      <c r="L84" s="108">
        <v>1.3794759000000001</v>
      </c>
      <c r="M84" s="88">
        <v>0.23131670000000001</v>
      </c>
      <c r="N84" s="113">
        <f t="shared" si="18"/>
        <v>1.581076435049654E-4</v>
      </c>
      <c r="O84" s="110">
        <f t="shared" si="19"/>
        <v>-0.83231551924901337</v>
      </c>
      <c r="P84" s="25"/>
    </row>
    <row r="85" spans="2:16" x14ac:dyDescent="0.25">
      <c r="B85" s="22"/>
      <c r="C85" s="89" t="s">
        <v>189</v>
      </c>
      <c r="D85" s="90"/>
      <c r="E85" s="108">
        <v>3.8221999999999999E-2</v>
      </c>
      <c r="F85" s="88">
        <v>0.1310345</v>
      </c>
      <c r="G85" s="113">
        <f t="shared" si="15"/>
        <v>8.8782776610881499E-3</v>
      </c>
      <c r="H85" s="110">
        <f t="shared" si="16"/>
        <v>2.4282481293495892</v>
      </c>
      <c r="I85" s="3"/>
      <c r="J85" s="89" t="s">
        <v>33</v>
      </c>
      <c r="K85" s="90"/>
      <c r="L85" s="108"/>
      <c r="M85" s="88">
        <v>8.7254499999999999E-2</v>
      </c>
      <c r="N85" s="113">
        <f t="shared" si="18"/>
        <v>5.9639461310852185E-5</v>
      </c>
      <c r="O85" s="110" t="str">
        <f t="shared" si="19"/>
        <v xml:space="preserve"> - </v>
      </c>
      <c r="P85" s="25"/>
    </row>
    <row r="86" spans="2:16" x14ac:dyDescent="0.25">
      <c r="B86" s="22"/>
      <c r="C86" s="89" t="s">
        <v>83</v>
      </c>
      <c r="D86" s="90"/>
      <c r="E86" s="108">
        <v>6.6472699999999996E-2</v>
      </c>
      <c r="F86" s="88">
        <v>0.11426879999999999</v>
      </c>
      <c r="G86" s="113">
        <f t="shared" ref="G86:G88" si="20">+F86/F$90</f>
        <v>7.742313164848566E-3</v>
      </c>
      <c r="H86" s="110">
        <f t="shared" ref="H86:H88" si="21">IFERROR(F86/E86-1," - ")</f>
        <v>0.71903352804986098</v>
      </c>
      <c r="I86" s="3"/>
      <c r="J86" s="89" t="s">
        <v>81</v>
      </c>
      <c r="K86" s="90"/>
      <c r="L86" s="108"/>
      <c r="M86" s="88">
        <v>8.3205200000000007E-2</v>
      </c>
      <c r="N86" s="113">
        <f t="shared" si="18"/>
        <v>5.6871717862823335E-5</v>
      </c>
      <c r="O86" s="110" t="str">
        <f t="shared" si="19"/>
        <v xml:space="preserve"> - </v>
      </c>
      <c r="P86" s="25"/>
    </row>
    <row r="87" spans="2:16" x14ac:dyDescent="0.25">
      <c r="B87" s="22"/>
      <c r="C87" s="89" t="s">
        <v>95</v>
      </c>
      <c r="D87" s="98"/>
      <c r="E87" s="108">
        <v>0.41117199999999998</v>
      </c>
      <c r="F87" s="88">
        <v>0.1070202</v>
      </c>
      <c r="G87" s="113">
        <f t="shared" si="20"/>
        <v>7.2511823294261124E-3</v>
      </c>
      <c r="H87" s="110">
        <f t="shared" si="21"/>
        <v>-0.73971914429970909</v>
      </c>
      <c r="I87" s="3"/>
      <c r="J87" s="89" t="s">
        <v>87</v>
      </c>
      <c r="K87" s="98"/>
      <c r="L87" s="108">
        <v>3.8433267</v>
      </c>
      <c r="M87" s="88">
        <v>7.1740799999999993E-2</v>
      </c>
      <c r="N87" s="113">
        <f t="shared" si="18"/>
        <v>4.9035667684871083E-5</v>
      </c>
      <c r="O87" s="110">
        <f t="shared" si="19"/>
        <v>-0.98133367116565973</v>
      </c>
      <c r="P87" s="25"/>
    </row>
    <row r="88" spans="2:16" x14ac:dyDescent="0.25">
      <c r="B88" s="22"/>
      <c r="C88" s="89" t="s">
        <v>36</v>
      </c>
      <c r="D88" s="90"/>
      <c r="E88" s="108">
        <v>0.10124825000000001</v>
      </c>
      <c r="F88" s="88">
        <v>8.5496849999999985E-2</v>
      </c>
      <c r="G88" s="113">
        <f t="shared" si="20"/>
        <v>5.7928619825191397E-3</v>
      </c>
      <c r="H88" s="110">
        <f t="shared" si="21"/>
        <v>-0.15557207161605291</v>
      </c>
      <c r="I88" s="3"/>
      <c r="J88" s="89" t="s">
        <v>197</v>
      </c>
      <c r="K88" s="90"/>
      <c r="L88" s="108">
        <v>0.21585280000000001</v>
      </c>
      <c r="M88" s="88">
        <v>7.11228E-2</v>
      </c>
      <c r="N88" s="113">
        <f t="shared" si="18"/>
        <v>4.8613257527342174E-5</v>
      </c>
      <c r="O88" s="110">
        <f t="shared" si="19"/>
        <v>-0.6705032318320634</v>
      </c>
      <c r="P88" s="25"/>
    </row>
    <row r="89" spans="2:16" x14ac:dyDescent="0.25">
      <c r="B89" s="22"/>
      <c r="C89" s="93" t="s">
        <v>41</v>
      </c>
      <c r="D89" s="94"/>
      <c r="E89" s="111">
        <f>+E90-SUM(E72:E88)</f>
        <v>1.1636144500000007</v>
      </c>
      <c r="F89" s="96">
        <f>+F90-SUM(F72:F88)</f>
        <v>0.66386321999998366</v>
      </c>
      <c r="G89" s="114">
        <f>+F89/F$90</f>
        <v>4.4980230367909997E-2</v>
      </c>
      <c r="H89" s="112">
        <f t="shared" si="16"/>
        <v>-0.42948180129596769</v>
      </c>
      <c r="I89" s="3"/>
      <c r="J89" s="93" t="s">
        <v>41</v>
      </c>
      <c r="K89" s="94"/>
      <c r="L89" s="111">
        <f>+L90-SUM(L72:L88)</f>
        <v>7.1639644999997927</v>
      </c>
      <c r="M89" s="96">
        <f>+M90-SUM(M72:M88)</f>
        <v>1.540139999974599E-2</v>
      </c>
      <c r="N89" s="114">
        <f>+M89/M$90</f>
        <v>1.0527035275175606E-5</v>
      </c>
      <c r="O89" s="112">
        <f t="shared" si="17"/>
        <v>-0.99785015685103595</v>
      </c>
      <c r="P89" s="25"/>
    </row>
    <row r="90" spans="2:16" x14ac:dyDescent="0.25">
      <c r="B90" s="22"/>
      <c r="C90" s="100" t="s">
        <v>2</v>
      </c>
      <c r="D90" s="101"/>
      <c r="E90" s="87">
        <f>+H12</f>
        <v>15.991</v>
      </c>
      <c r="F90" s="87">
        <f>+I12</f>
        <v>14.759</v>
      </c>
      <c r="G90" s="74">
        <f>+F90/F$90</f>
        <v>1</v>
      </c>
      <c r="H90" s="102">
        <f t="shared" si="16"/>
        <v>-7.7043336876993274E-2</v>
      </c>
      <c r="I90" s="8"/>
      <c r="J90" s="100" t="s">
        <v>13</v>
      </c>
      <c r="K90" s="101"/>
      <c r="L90" s="87">
        <f>+H22</f>
        <v>890.45600000000002</v>
      </c>
      <c r="M90" s="87">
        <f>+I22</f>
        <v>1463.0329999999999</v>
      </c>
      <c r="N90" s="74">
        <f>+M90/M$90</f>
        <v>1</v>
      </c>
      <c r="O90" s="102">
        <f t="shared" si="17"/>
        <v>0.64301548869343339</v>
      </c>
      <c r="P90" s="25"/>
    </row>
    <row r="91" spans="2:16" x14ac:dyDescent="0.25">
      <c r="B91" s="22"/>
      <c r="C91" s="82" t="s">
        <v>25</v>
      </c>
      <c r="D91" s="8"/>
      <c r="E91" s="33"/>
      <c r="F91" s="8"/>
      <c r="G91" s="8"/>
      <c r="H91" s="8"/>
      <c r="I91" s="8"/>
      <c r="J91" s="82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31</v>
      </c>
      <c r="D98" s="252"/>
      <c r="E98" s="252"/>
      <c r="F98" s="252"/>
      <c r="G98" s="252"/>
      <c r="H98" s="252"/>
      <c r="I98" s="8"/>
      <c r="J98" s="252" t="s">
        <v>32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23</v>
      </c>
      <c r="D99" s="253"/>
      <c r="E99" s="253"/>
      <c r="F99" s="253"/>
      <c r="G99" s="253"/>
      <c r="H99" s="253"/>
      <c r="I99" s="8"/>
      <c r="J99" s="253" t="s">
        <v>23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46</v>
      </c>
      <c r="D100" s="251"/>
      <c r="E100" s="77">
        <v>2015</v>
      </c>
      <c r="F100" s="78">
        <v>2016</v>
      </c>
      <c r="G100" s="78" t="s">
        <v>19</v>
      </c>
      <c r="H100" s="78" t="s">
        <v>20</v>
      </c>
      <c r="I100" s="8"/>
      <c r="J100" s="250" t="s">
        <v>46</v>
      </c>
      <c r="K100" s="251"/>
      <c r="L100" s="77">
        <v>2015</v>
      </c>
      <c r="M100" s="78">
        <v>2016</v>
      </c>
      <c r="N100" s="78" t="s">
        <v>19</v>
      </c>
      <c r="O100" s="78" t="s">
        <v>20</v>
      </c>
      <c r="P100" s="25"/>
    </row>
    <row r="101" spans="2:16" x14ac:dyDescent="0.25">
      <c r="B101" s="22"/>
      <c r="C101" s="105" t="str">
        <f>+C72</f>
        <v>Bolivia</v>
      </c>
      <c r="D101" s="115"/>
      <c r="E101" s="107">
        <f t="shared" ref="E101:F101" si="22">+E72</f>
        <v>4.7777554999999987</v>
      </c>
      <c r="F101" s="99">
        <f t="shared" si="22"/>
        <v>6.4454567000000171</v>
      </c>
      <c r="G101" s="116">
        <f>+F101/F101</f>
        <v>1</v>
      </c>
      <c r="H101" s="109">
        <f>IFERROR(F101/E101-1," - ")</f>
        <v>0.34905536710700646</v>
      </c>
      <c r="I101" s="8"/>
      <c r="J101" s="105" t="str">
        <f>+J72</f>
        <v>Suiza</v>
      </c>
      <c r="K101" s="115"/>
      <c r="L101" s="107">
        <f t="shared" ref="L101:M101" si="23">+L72</f>
        <v>583.80681080000011</v>
      </c>
      <c r="M101" s="99">
        <f t="shared" si="23"/>
        <v>602.14527589999989</v>
      </c>
      <c r="N101" s="116">
        <f>+M101/M101</f>
        <v>1</v>
      </c>
      <c r="O101" s="109">
        <f>IFERROR(M101/L101-1," - ")</f>
        <v>3.1411872490610948E-2</v>
      </c>
      <c r="P101" s="25"/>
    </row>
    <row r="102" spans="2:16" x14ac:dyDescent="0.25">
      <c r="B102" s="22"/>
      <c r="C102" s="89" t="s">
        <v>122</v>
      </c>
      <c r="D102" s="90"/>
      <c r="E102" s="91">
        <v>3.5682668000000093</v>
      </c>
      <c r="F102" s="88">
        <v>5.1883624999999993</v>
      </c>
      <c r="G102" s="113">
        <f>+F102/F101</f>
        <v>0.80496429368612243</v>
      </c>
      <c r="H102" s="110">
        <f t="shared" ref="H102:H112" si="24">IFERROR(F102/E102-1," - ")</f>
        <v>0.45402874583256669</v>
      </c>
      <c r="I102" s="8"/>
      <c r="J102" s="89" t="s">
        <v>60</v>
      </c>
      <c r="K102" s="90"/>
      <c r="L102" s="91">
        <v>583.80681080000011</v>
      </c>
      <c r="M102" s="88">
        <v>602.14527589999989</v>
      </c>
      <c r="N102" s="113">
        <f>+M102/M101</f>
        <v>1</v>
      </c>
      <c r="O102" s="110">
        <f t="shared" ref="O102:O112" si="25">IFERROR(M102/L102-1," - ")</f>
        <v>3.1411872490610948E-2</v>
      </c>
      <c r="P102" s="25"/>
    </row>
    <row r="103" spans="2:16" x14ac:dyDescent="0.25">
      <c r="B103" s="22"/>
      <c r="C103" s="89" t="s">
        <v>170</v>
      </c>
      <c r="D103" s="90"/>
      <c r="E103" s="91">
        <v>0.13499999999999998</v>
      </c>
      <c r="F103" s="88">
        <v>0.47349999999999998</v>
      </c>
      <c r="G103" s="113">
        <f>+F103/F101</f>
        <v>7.34625988566487E-2</v>
      </c>
      <c r="H103" s="110">
        <f t="shared" si="24"/>
        <v>2.5074074074074075</v>
      </c>
      <c r="I103" s="8"/>
      <c r="J103" s="89"/>
      <c r="K103" s="90"/>
      <c r="L103" s="91"/>
      <c r="M103" s="88"/>
      <c r="N103" s="113">
        <f>+M103/M101</f>
        <v>0</v>
      </c>
      <c r="O103" s="110" t="str">
        <f t="shared" si="25"/>
        <v xml:space="preserve"> - </v>
      </c>
      <c r="P103" s="25"/>
    </row>
    <row r="104" spans="2:16" x14ac:dyDescent="0.25">
      <c r="B104" s="22"/>
      <c r="C104" s="89" t="s">
        <v>171</v>
      </c>
      <c r="D104" s="90"/>
      <c r="E104" s="91"/>
      <c r="F104" s="88">
        <v>0.43767099999999998</v>
      </c>
      <c r="G104" s="113">
        <f>+F104/F101</f>
        <v>6.790379958645891E-2</v>
      </c>
      <c r="H104" s="110" t="str">
        <f t="shared" si="24"/>
        <v xml:space="preserve"> - </v>
      </c>
      <c r="I104" s="8"/>
      <c r="J104" s="89"/>
      <c r="K104" s="90"/>
      <c r="L104" s="91"/>
      <c r="M104" s="88"/>
      <c r="N104" s="113">
        <f>+M104/M101</f>
        <v>0</v>
      </c>
      <c r="O104" s="110" t="str">
        <f t="shared" si="25"/>
        <v xml:space="preserve"> - </v>
      </c>
      <c r="P104" s="25"/>
    </row>
    <row r="105" spans="2:16" x14ac:dyDescent="0.25">
      <c r="B105" s="22"/>
      <c r="C105" s="105" t="str">
        <f>+C73</f>
        <v>Estados Unidos</v>
      </c>
      <c r="D105" s="115"/>
      <c r="E105" s="107">
        <f t="shared" ref="E105:F105" si="26">+E73</f>
        <v>3.7937806700000003</v>
      </c>
      <c r="F105" s="99">
        <f t="shared" si="26"/>
        <v>1.3032609999999998</v>
      </c>
      <c r="G105" s="116">
        <f>+F105/F105</f>
        <v>1</v>
      </c>
      <c r="H105" s="109">
        <f t="shared" si="24"/>
        <v>-0.6564743422555317</v>
      </c>
      <c r="I105" s="8"/>
      <c r="J105" s="105" t="str">
        <f>+J73</f>
        <v>Estados Unidos</v>
      </c>
      <c r="K105" s="115"/>
      <c r="L105" s="107">
        <f t="shared" ref="L105:M105" si="27">+L73</f>
        <v>122.01365090000003</v>
      </c>
      <c r="M105" s="99">
        <f t="shared" si="27"/>
        <v>342.04257639999992</v>
      </c>
      <c r="N105" s="116">
        <f>+M105/M105</f>
        <v>1</v>
      </c>
      <c r="O105" s="109">
        <f t="shared" si="25"/>
        <v>1.8033140052528323</v>
      </c>
      <c r="P105" s="25"/>
    </row>
    <row r="106" spans="2:16" x14ac:dyDescent="0.25">
      <c r="B106" s="22"/>
      <c r="C106" s="85" t="s">
        <v>65</v>
      </c>
      <c r="D106" s="90"/>
      <c r="E106" s="91">
        <v>1.0479989699999999</v>
      </c>
      <c r="F106" s="88">
        <v>0.78464600000000029</v>
      </c>
      <c r="G106" s="113">
        <f>+F106/F105</f>
        <v>0.60206359278763077</v>
      </c>
      <c r="H106" s="110">
        <f t="shared" si="24"/>
        <v>-0.25129124888357435</v>
      </c>
      <c r="I106" s="8"/>
      <c r="J106" s="89" t="s">
        <v>60</v>
      </c>
      <c r="K106" s="90"/>
      <c r="L106" s="91">
        <v>121.40753920000002</v>
      </c>
      <c r="M106" s="88">
        <v>341.52363809999991</v>
      </c>
      <c r="N106" s="113">
        <f>+M106/M105</f>
        <v>0.99848282542640798</v>
      </c>
      <c r="O106" s="110">
        <f t="shared" si="25"/>
        <v>1.8130348440502768</v>
      </c>
      <c r="P106" s="25"/>
    </row>
    <row r="107" spans="2:16" x14ac:dyDescent="0.25">
      <c r="B107" s="22"/>
      <c r="C107" s="89" t="s">
        <v>168</v>
      </c>
      <c r="D107" s="90"/>
      <c r="E107" s="91"/>
      <c r="F107" s="88">
        <v>0.1874574</v>
      </c>
      <c r="G107" s="113">
        <f>+F107/F105</f>
        <v>0.14383718994123204</v>
      </c>
      <c r="H107" s="110" t="str">
        <f t="shared" si="24"/>
        <v xml:space="preserve"> - </v>
      </c>
      <c r="I107" s="8"/>
      <c r="J107" s="89" t="s">
        <v>68</v>
      </c>
      <c r="K107" s="90"/>
      <c r="L107" s="91">
        <v>0.60611170000000003</v>
      </c>
      <c r="M107" s="88">
        <v>0.51893830000000007</v>
      </c>
      <c r="N107" s="113">
        <f>+M107/M105</f>
        <v>1.5171745735920617E-3</v>
      </c>
      <c r="O107" s="110">
        <f t="shared" si="25"/>
        <v>-0.14382398491895132</v>
      </c>
      <c r="P107" s="25"/>
    </row>
    <row r="108" spans="2:16" x14ac:dyDescent="0.25">
      <c r="B108" s="22"/>
      <c r="C108" s="93" t="s">
        <v>70</v>
      </c>
      <c r="D108" s="94"/>
      <c r="E108" s="95">
        <v>0.16989430000000003</v>
      </c>
      <c r="F108" s="96">
        <v>5.4726199999999996E-2</v>
      </c>
      <c r="G108" s="113">
        <f>+F108/F105</f>
        <v>4.1991742252703031E-2</v>
      </c>
      <c r="H108" s="110">
        <f t="shared" si="24"/>
        <v>-0.67788089417949871</v>
      </c>
      <c r="I108" s="8"/>
      <c r="J108" s="93"/>
      <c r="K108" s="94"/>
      <c r="L108" s="95"/>
      <c r="M108" s="96"/>
      <c r="N108" s="113">
        <f>+M108/M105</f>
        <v>0</v>
      </c>
      <c r="O108" s="110" t="str">
        <f t="shared" si="25"/>
        <v xml:space="preserve"> - </v>
      </c>
      <c r="P108" s="25"/>
    </row>
    <row r="109" spans="2:16" x14ac:dyDescent="0.25">
      <c r="B109" s="22"/>
      <c r="C109" s="106" t="str">
        <f>+C74</f>
        <v>Italia</v>
      </c>
      <c r="D109" s="125"/>
      <c r="E109" s="107">
        <f t="shared" ref="E109:F109" si="28">+E74</f>
        <v>0.84807640000000006</v>
      </c>
      <c r="F109" s="99">
        <f t="shared" si="28"/>
        <v>1.2563654</v>
      </c>
      <c r="G109" s="109">
        <f>+F109/F109</f>
        <v>1</v>
      </c>
      <c r="H109" s="109">
        <f t="shared" si="24"/>
        <v>0.48142950328531708</v>
      </c>
      <c r="I109" s="8"/>
      <c r="J109" s="105" t="str">
        <f>+J74</f>
        <v>India</v>
      </c>
      <c r="K109" s="126"/>
      <c r="L109" s="107">
        <f t="shared" ref="L109:M109" si="29">+L74</f>
        <v>130.7791364</v>
      </c>
      <c r="M109" s="99">
        <f t="shared" si="29"/>
        <v>278.96043069999996</v>
      </c>
      <c r="N109" s="109">
        <f>+M109/M109</f>
        <v>1</v>
      </c>
      <c r="O109" s="109">
        <f t="shared" si="25"/>
        <v>1.1330652455661876</v>
      </c>
      <c r="P109" s="25"/>
    </row>
    <row r="110" spans="2:16" x14ac:dyDescent="0.25">
      <c r="B110" s="22"/>
      <c r="C110" s="89" t="s">
        <v>65</v>
      </c>
      <c r="D110" s="90"/>
      <c r="E110" s="91">
        <v>0.69544989999999995</v>
      </c>
      <c r="F110" s="88">
        <v>0.49379450000000003</v>
      </c>
      <c r="G110" s="110">
        <f>+F110/F109</f>
        <v>0.39303414436596235</v>
      </c>
      <c r="H110" s="110">
        <f t="shared" si="24"/>
        <v>-0.28996394995527353</v>
      </c>
      <c r="I110" s="8"/>
      <c r="J110" s="89" t="s">
        <v>60</v>
      </c>
      <c r="K110" s="90"/>
      <c r="L110" s="91">
        <v>130.7791364</v>
      </c>
      <c r="M110" s="88">
        <v>278.96043070000002</v>
      </c>
      <c r="N110" s="110">
        <f>+M110/M109</f>
        <v>1.0000000000000002</v>
      </c>
      <c r="O110" s="110">
        <f t="shared" si="25"/>
        <v>1.133065245566188</v>
      </c>
      <c r="P110" s="25"/>
    </row>
    <row r="111" spans="2:16" x14ac:dyDescent="0.25">
      <c r="B111" s="22"/>
      <c r="C111" s="89" t="s">
        <v>126</v>
      </c>
      <c r="D111" s="90"/>
      <c r="E111" s="91">
        <v>0.1123262</v>
      </c>
      <c r="F111" s="88">
        <v>0.38227630000000001</v>
      </c>
      <c r="G111" s="110">
        <f>+F111/F109</f>
        <v>0.30427159168821427</v>
      </c>
      <c r="H111" s="110">
        <f t="shared" si="24"/>
        <v>2.4032692283723658</v>
      </c>
      <c r="I111" s="8"/>
      <c r="J111" s="89"/>
      <c r="K111" s="90"/>
      <c r="L111" s="91"/>
      <c r="M111" s="88"/>
      <c r="N111" s="110">
        <f>+M111/M109</f>
        <v>0</v>
      </c>
      <c r="O111" s="110" t="str">
        <f t="shared" si="25"/>
        <v xml:space="preserve"> - </v>
      </c>
      <c r="P111" s="25"/>
    </row>
    <row r="112" spans="2:16" x14ac:dyDescent="0.25">
      <c r="B112" s="22"/>
      <c r="C112" s="93" t="s">
        <v>67</v>
      </c>
      <c r="D112" s="94"/>
      <c r="E112" s="95">
        <v>2.0208500000000001E-2</v>
      </c>
      <c r="F112" s="96">
        <v>0.32188919999999999</v>
      </c>
      <c r="G112" s="112">
        <f>+F112/F109</f>
        <v>0.25620667363173166</v>
      </c>
      <c r="H112" s="112">
        <f t="shared" si="24"/>
        <v>14.928406363658855</v>
      </c>
      <c r="I112" s="8"/>
      <c r="J112" s="93"/>
      <c r="K112" s="94"/>
      <c r="L112" s="95"/>
      <c r="M112" s="96"/>
      <c r="N112" s="112">
        <f>+M112/M109</f>
        <v>0</v>
      </c>
      <c r="O112" s="112" t="str">
        <f t="shared" si="25"/>
        <v xml:space="preserve"> - </v>
      </c>
      <c r="P112" s="25"/>
    </row>
    <row r="113" spans="2:16" x14ac:dyDescent="0.25">
      <c r="B113" s="22"/>
      <c r="C113" s="82" t="s">
        <v>25</v>
      </c>
      <c r="D113" s="8"/>
      <c r="E113" s="33"/>
      <c r="F113" s="8"/>
      <c r="G113" s="8"/>
      <c r="H113" s="8"/>
      <c r="I113" s="8"/>
      <c r="J113" s="82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38:D38"/>
    <mergeCell ref="J38:K38"/>
    <mergeCell ref="C33:O35"/>
    <mergeCell ref="C36:H36"/>
    <mergeCell ref="J36:O36"/>
    <mergeCell ref="C37:H37"/>
    <mergeCell ref="J37:O37"/>
    <mergeCell ref="F10:L10"/>
    <mergeCell ref="F11:G11"/>
    <mergeCell ref="B1:P1"/>
    <mergeCell ref="C7:O8"/>
    <mergeCell ref="F9:L9"/>
    <mergeCell ref="C66:O68"/>
    <mergeCell ref="C69:H69"/>
    <mergeCell ref="J69:O69"/>
    <mergeCell ref="C70:H70"/>
    <mergeCell ref="J70:O70"/>
    <mergeCell ref="C100:D100"/>
    <mergeCell ref="J100:K100"/>
    <mergeCell ref="C71:D71"/>
    <mergeCell ref="J71:K71"/>
    <mergeCell ref="C98:H98"/>
    <mergeCell ref="J98:O98"/>
    <mergeCell ref="C99:H99"/>
    <mergeCell ref="J99:O99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114"/>
  <sheetViews>
    <sheetView workbookViewId="0">
      <selection activeCell="D11" sqref="D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1" t="s">
        <v>224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9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US$ 218.6 millones, creciendo en 4.6% respecto al 2015. De otro lado el 48.6% de estas exportaciones fueron de tipo Tradicional en tanto las exportaciones No Tradicional representaron el 51.4%.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"/>
    </row>
    <row r="8" spans="2:16" x14ac:dyDescent="0.25">
      <c r="B8" s="22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"/>
    </row>
    <row r="9" spans="2:16" x14ac:dyDescent="0.25">
      <c r="B9" s="22"/>
      <c r="C9" s="8"/>
      <c r="D9" s="8"/>
      <c r="E9" s="8"/>
      <c r="F9" s="254" t="s">
        <v>24</v>
      </c>
      <c r="G9" s="254"/>
      <c r="H9" s="254"/>
      <c r="I9" s="254"/>
      <c r="J9" s="254"/>
      <c r="K9" s="254"/>
      <c r="L9" s="25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55" t="s">
        <v>23</v>
      </c>
      <c r="G10" s="255"/>
      <c r="H10" s="255"/>
      <c r="I10" s="255"/>
      <c r="J10" s="255"/>
      <c r="K10" s="255"/>
      <c r="L10" s="25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6" t="s">
        <v>11</v>
      </c>
      <c r="G11" s="257"/>
      <c r="H11" s="77">
        <v>2015</v>
      </c>
      <c r="I11" s="78">
        <v>2016</v>
      </c>
      <c r="J11" s="78" t="s">
        <v>19</v>
      </c>
      <c r="K11" s="78" t="s">
        <v>20</v>
      </c>
      <c r="L11" s="78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67" t="s">
        <v>2</v>
      </c>
      <c r="G12" s="68"/>
      <c r="H12" s="79">
        <v>106.699</v>
      </c>
      <c r="I12" s="80">
        <v>112.28400000000001</v>
      </c>
      <c r="J12" s="69">
        <f t="shared" ref="J12:J27" si="0">IFERROR(I12/I$27, " - ")</f>
        <v>0.5135988143919642</v>
      </c>
      <c r="K12" s="69">
        <f>IFERROR(I12/H12-1," - ")</f>
        <v>5.2343508374024239E-2</v>
      </c>
      <c r="L12" s="71">
        <f>IFERROR(I12-H12, " - ")</f>
        <v>5.585000000000008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7" t="s">
        <v>3</v>
      </c>
      <c r="G13" s="55"/>
      <c r="H13" s="27">
        <v>39.198</v>
      </c>
      <c r="I13" s="61">
        <v>40.713999999999999</v>
      </c>
      <c r="J13" s="69">
        <f t="shared" si="0"/>
        <v>0.18623011407818058</v>
      </c>
      <c r="K13" s="65">
        <f t="shared" ref="K13:K27" si="1">IFERROR(I13/H13-1," - ")</f>
        <v>3.8675442624623635E-2</v>
      </c>
      <c r="L13" s="155">
        <f t="shared" ref="L13:L27" si="2">IFERROR(I13-H13, " - ")</f>
        <v>1.5159999999999982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7" t="s">
        <v>4</v>
      </c>
      <c r="G14" s="55"/>
      <c r="H14" s="27">
        <v>6.4740000000000002</v>
      </c>
      <c r="I14" s="61">
        <v>7.274</v>
      </c>
      <c r="J14" s="73">
        <f t="shared" si="0"/>
        <v>3.3272040325310351E-2</v>
      </c>
      <c r="K14" s="64">
        <f t="shared" si="1"/>
        <v>0.12357120790855736</v>
      </c>
      <c r="L14" s="156">
        <f t="shared" si="2"/>
        <v>0.79999999999999982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7" t="s">
        <v>5</v>
      </c>
      <c r="G15" s="55"/>
      <c r="H15" s="27">
        <v>16.629000000000001</v>
      </c>
      <c r="I15" s="61">
        <v>14.903</v>
      </c>
      <c r="J15" s="73">
        <f t="shared" si="0"/>
        <v>6.816788795272205E-2</v>
      </c>
      <c r="K15" s="64">
        <f t="shared" si="1"/>
        <v>-0.10379457574117512</v>
      </c>
      <c r="L15" s="156">
        <f t="shared" si="2"/>
        <v>-1.7260000000000009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7" t="s">
        <v>6</v>
      </c>
      <c r="G16" s="55"/>
      <c r="H16" s="27">
        <v>0.93700000000000006</v>
      </c>
      <c r="I16" s="61">
        <v>0.79700000000000004</v>
      </c>
      <c r="J16" s="73">
        <f t="shared" si="0"/>
        <v>3.6455617458444256E-3</v>
      </c>
      <c r="K16" s="64">
        <f t="shared" si="1"/>
        <v>-0.14941302027748138</v>
      </c>
      <c r="L16" s="156">
        <f t="shared" si="2"/>
        <v>-0.14000000000000001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7" t="s">
        <v>17</v>
      </c>
      <c r="G17" s="55"/>
      <c r="H17" s="27">
        <v>27.452999999999999</v>
      </c>
      <c r="I17" s="61">
        <v>35.972000000000001</v>
      </c>
      <c r="J17" s="73">
        <f t="shared" si="0"/>
        <v>0.16453970780616772</v>
      </c>
      <c r="K17" s="64">
        <f t="shared" si="1"/>
        <v>0.31031216989035815</v>
      </c>
      <c r="L17" s="156">
        <f t="shared" si="2"/>
        <v>8.5190000000000019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7" t="s">
        <v>7</v>
      </c>
      <c r="G18" s="55"/>
      <c r="H18" s="27">
        <v>4.8689999999999998</v>
      </c>
      <c r="I18" s="61">
        <v>2.56</v>
      </c>
      <c r="J18" s="73">
        <f t="shared" si="0"/>
        <v>1.1709708995435043E-2</v>
      </c>
      <c r="K18" s="64">
        <f t="shared" si="1"/>
        <v>-0.47422468679400287</v>
      </c>
      <c r="L18" s="156">
        <f t="shared" si="2"/>
        <v>-2.3089999999999997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7" t="s">
        <v>8</v>
      </c>
      <c r="G19" s="55"/>
      <c r="H19" s="27">
        <v>1.9339999999999999</v>
      </c>
      <c r="I19" s="61">
        <v>1.8069999999999999</v>
      </c>
      <c r="J19" s="73">
        <f t="shared" si="0"/>
        <v>8.2654078729496559E-3</v>
      </c>
      <c r="K19" s="64">
        <f t="shared" si="1"/>
        <v>-6.5667011375387774E-2</v>
      </c>
      <c r="L19" s="156">
        <f t="shared" si="2"/>
        <v>-0.127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7" t="s">
        <v>9</v>
      </c>
      <c r="G20" s="55"/>
      <c r="H20" s="27">
        <v>0.248</v>
      </c>
      <c r="I20" s="61">
        <v>0.26700000000000002</v>
      </c>
      <c r="J20" s="73">
        <f t="shared" si="0"/>
        <v>1.2212860553832642E-3</v>
      </c>
      <c r="K20" s="64">
        <f t="shared" si="1"/>
        <v>7.6612903225806495E-2</v>
      </c>
      <c r="L20" s="156">
        <f t="shared" si="2"/>
        <v>1.9000000000000017E-2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8" t="s">
        <v>10</v>
      </c>
      <c r="G21" s="56"/>
      <c r="H21" s="62">
        <v>8.9559999999999995</v>
      </c>
      <c r="I21" s="63">
        <v>7.99</v>
      </c>
      <c r="J21" s="74">
        <f t="shared" si="0"/>
        <v>3.654709955997109E-2</v>
      </c>
      <c r="K21" s="66">
        <f t="shared" si="1"/>
        <v>-0.10786065207681994</v>
      </c>
      <c r="L21" s="157">
        <f t="shared" si="2"/>
        <v>-0.9659999999999993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67" t="s">
        <v>13</v>
      </c>
      <c r="G22" s="68"/>
      <c r="H22" s="79">
        <v>102.321</v>
      </c>
      <c r="I22" s="80">
        <v>106.33799999999999</v>
      </c>
      <c r="J22" s="72">
        <f t="shared" si="0"/>
        <v>0.48640118560803575</v>
      </c>
      <c r="K22" s="72">
        <f t="shared" si="1"/>
        <v>3.925880317823327E-2</v>
      </c>
      <c r="L22" s="154">
        <f t="shared" si="2"/>
        <v>4.0169999999999959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59" t="s">
        <v>14</v>
      </c>
      <c r="G23" s="60"/>
      <c r="H23" s="27">
        <v>1E-3</v>
      </c>
      <c r="I23" s="61">
        <v>3.0000000000000001E-3</v>
      </c>
      <c r="J23" s="73">
        <f t="shared" si="0"/>
        <v>1.3722315229025441E-5</v>
      </c>
      <c r="K23" s="64">
        <f t="shared" si="1"/>
        <v>2</v>
      </c>
      <c r="L23" s="156">
        <f t="shared" si="2"/>
        <v>2E-3</v>
      </c>
      <c r="M23" s="81"/>
      <c r="N23" s="81"/>
      <c r="O23" s="81"/>
      <c r="P23" s="25"/>
    </row>
    <row r="24" spans="2:16" x14ac:dyDescent="0.25">
      <c r="B24" s="22"/>
      <c r="C24" s="8"/>
      <c r="D24" s="8"/>
      <c r="E24" s="8"/>
      <c r="F24" s="57" t="s">
        <v>15</v>
      </c>
      <c r="G24" s="55"/>
      <c r="H24" s="27">
        <v>102.316</v>
      </c>
      <c r="I24" s="61">
        <v>106.33499999999999</v>
      </c>
      <c r="J24" s="73">
        <f t="shared" si="0"/>
        <v>0.48638746329280669</v>
      </c>
      <c r="K24" s="64">
        <f t="shared" si="1"/>
        <v>3.9280268970639964E-2</v>
      </c>
      <c r="L24" s="156">
        <f t="shared" si="2"/>
        <v>4.0189999999999912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7" t="s">
        <v>16</v>
      </c>
      <c r="G25" s="55"/>
      <c r="H25" s="27">
        <v>0</v>
      </c>
      <c r="I25" s="61">
        <v>0</v>
      </c>
      <c r="J25" s="73">
        <f t="shared" si="0"/>
        <v>0</v>
      </c>
      <c r="K25" s="64" t="str">
        <f t="shared" si="1"/>
        <v xml:space="preserve"> - </v>
      </c>
      <c r="L25" s="156">
        <f t="shared" si="2"/>
        <v>0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58" t="s">
        <v>18</v>
      </c>
      <c r="G26" s="56"/>
      <c r="H26" s="62">
        <v>4.0000000000000001E-3</v>
      </c>
      <c r="I26" s="63">
        <v>0</v>
      </c>
      <c r="J26" s="74">
        <f t="shared" si="0"/>
        <v>0</v>
      </c>
      <c r="K26" s="66">
        <f t="shared" si="1"/>
        <v>-1</v>
      </c>
      <c r="L26" s="157">
        <f t="shared" si="2"/>
        <v>-4.0000000000000001E-3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75"/>
      <c r="G27" s="76" t="s">
        <v>12</v>
      </c>
      <c r="H27" s="80">
        <f>+H22+H12</f>
        <v>209.01999999999998</v>
      </c>
      <c r="I27" s="80">
        <f>+I22+I12</f>
        <v>218.62200000000001</v>
      </c>
      <c r="J27" s="74">
        <f t="shared" si="0"/>
        <v>1</v>
      </c>
      <c r="K27" s="74">
        <f t="shared" si="1"/>
        <v>4.5938187733231439E-2</v>
      </c>
      <c r="L27" s="154">
        <f t="shared" si="2"/>
        <v>9.6020000000000323</v>
      </c>
      <c r="M27" s="81"/>
      <c r="N27" s="81"/>
      <c r="O27" s="8"/>
      <c r="P27" s="25"/>
    </row>
    <row r="28" spans="2:16" x14ac:dyDescent="0.25">
      <c r="B28" s="22"/>
      <c r="C28" s="8"/>
      <c r="D28" s="8"/>
      <c r="E28" s="8"/>
      <c r="F28" s="82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49" t="str">
        <f>+CONCATENATE("Los productos representativos en las exportaciones de tipo No Tradicional son: ",C40," con exportaciones de US$ ",FIXED(F40,1)," mil, ",C50," equivalente a US$ ",FIXED(F50,1)," mil  y  ",C48," por US$ ",FIXED(F48,1)," mil. En tanto los principales productos exportados de tipo Tradicional son: ",J42," con exportaciones por US$ ",FIXED(M42,1)," mil,  ",J43," por US$ ",FIXED(M43,1)," mil  y ",J44," por US$ ",FIXED(M44,1)," mil.")</f>
        <v>Los productos representativos en las exportaciones de tipo No Tradicional son: Preparaciones o conservas de aceitunas con exportaciones de US$ 19,212.4 mil, Filetes y demás carne de pescado equivalente a US$ 12,587.0 mil  y  Vehículos automóviles (omnibus) por US$ 11,966.3 mil. En tanto los principales productos exportados de tipo Tradicional son: Molibdeno con exportaciones por US$ 42,841.1 mil,  Cobre por US$ 33,911.1 mil  y Oro por US$ 28,528.1 mil.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"/>
    </row>
    <row r="34" spans="2:16" x14ac:dyDescent="0.25">
      <c r="B34" s="22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"/>
    </row>
    <row r="35" spans="2:16" x14ac:dyDescent="0.25">
      <c r="B35" s="22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5"/>
    </row>
    <row r="36" spans="2:16" x14ac:dyDescent="0.25">
      <c r="B36" s="22"/>
      <c r="C36" s="252" t="s">
        <v>27</v>
      </c>
      <c r="D36" s="252"/>
      <c r="E36" s="252"/>
      <c r="F36" s="252"/>
      <c r="G36" s="252"/>
      <c r="H36" s="252"/>
      <c r="I36" s="151"/>
      <c r="J36" s="252" t="s">
        <v>28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26</v>
      </c>
      <c r="D37" s="253"/>
      <c r="E37" s="253"/>
      <c r="F37" s="253"/>
      <c r="G37" s="253"/>
      <c r="H37" s="253"/>
      <c r="I37" s="8"/>
      <c r="J37" s="253" t="s">
        <v>26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11</v>
      </c>
      <c r="D38" s="251"/>
      <c r="E38" s="77">
        <v>2015</v>
      </c>
      <c r="F38" s="78">
        <v>2016</v>
      </c>
      <c r="G38" s="78" t="s">
        <v>19</v>
      </c>
      <c r="H38" s="78" t="s">
        <v>20</v>
      </c>
      <c r="I38" s="8"/>
      <c r="J38" s="250" t="s">
        <v>11</v>
      </c>
      <c r="K38" s="251"/>
      <c r="L38" s="77">
        <v>2015</v>
      </c>
      <c r="M38" s="78">
        <v>2016</v>
      </c>
      <c r="N38" s="78" t="s">
        <v>19</v>
      </c>
      <c r="O38" s="78" t="s">
        <v>20</v>
      </c>
      <c r="P38" s="25"/>
    </row>
    <row r="39" spans="2:16" x14ac:dyDescent="0.25">
      <c r="B39" s="22"/>
      <c r="C39" s="118" t="s">
        <v>3</v>
      </c>
      <c r="D39" s="188"/>
      <c r="E39" s="120">
        <v>39198.399109999948</v>
      </c>
      <c r="F39" s="122">
        <v>40714.41406000001</v>
      </c>
      <c r="G39" s="124">
        <f>+F39/F$59</f>
        <v>0.36260344664802258</v>
      </c>
      <c r="H39" s="189">
        <f>IFERROR(F39/E39-1," - ")</f>
        <v>3.8675430232387065E-2</v>
      </c>
      <c r="I39" s="196">
        <f>+F39-E39</f>
        <v>1516.0149500000625</v>
      </c>
      <c r="J39" s="118" t="s">
        <v>14</v>
      </c>
      <c r="K39" s="188"/>
      <c r="L39" s="120">
        <v>0.89600000000000002</v>
      </c>
      <c r="M39" s="122">
        <v>2.8754</v>
      </c>
      <c r="N39" s="124">
        <f>+M39/M$59</f>
        <v>2.7040146339007513E-5</v>
      </c>
      <c r="O39" s="189">
        <f>IFERROR(M39/L39-1," - ")</f>
        <v>2.2091517857142855</v>
      </c>
      <c r="P39" s="197">
        <f>+M39-L39</f>
        <v>1.9794</v>
      </c>
    </row>
    <row r="40" spans="2:16" x14ac:dyDescent="0.25">
      <c r="B40" s="22"/>
      <c r="C40" s="164" t="s">
        <v>142</v>
      </c>
      <c r="D40" s="165"/>
      <c r="E40" s="166">
        <v>20427.415499999963</v>
      </c>
      <c r="F40" s="167">
        <v>19212.437940000011</v>
      </c>
      <c r="G40" s="168">
        <f t="shared" ref="G40:G58" si="3">+F40/F$59</f>
        <v>0.17110638520522126</v>
      </c>
      <c r="H40" s="169">
        <f t="shared" ref="H40:H58" si="4">IFERROR(F40/E40-1," - ")</f>
        <v>-5.9477791500346933E-2</v>
      </c>
      <c r="I40" s="196">
        <f>+F40-E40</f>
        <v>-1214.9775599999521</v>
      </c>
      <c r="J40" s="164" t="s">
        <v>175</v>
      </c>
      <c r="K40" s="165"/>
      <c r="L40" s="166">
        <v>0.89600000000000002</v>
      </c>
      <c r="M40" s="167">
        <v>2.8754</v>
      </c>
      <c r="N40" s="168">
        <f t="shared" ref="N40:N58" si="5">+M40/M$59</f>
        <v>2.7040146339007513E-5</v>
      </c>
      <c r="O40" s="169">
        <f t="shared" ref="O40:O58" si="6">IFERROR(M40/L40-1," - ")</f>
        <v>2.2091517857142855</v>
      </c>
      <c r="P40" s="197">
        <f>+M40-L40</f>
        <v>1.9794</v>
      </c>
    </row>
    <row r="41" spans="2:16" x14ac:dyDescent="0.25">
      <c r="B41" s="22"/>
      <c r="C41" s="164" t="s">
        <v>178</v>
      </c>
      <c r="D41" s="165"/>
      <c r="E41" s="166">
        <v>8778.5245999999952</v>
      </c>
      <c r="F41" s="167">
        <v>10724.060799999997</v>
      </c>
      <c r="G41" s="168">
        <f t="shared" si="3"/>
        <v>9.5508715965122948E-2</v>
      </c>
      <c r="H41" s="169">
        <f t="shared" si="4"/>
        <v>0.22162450851934778</v>
      </c>
      <c r="I41" s="196">
        <f t="shared" ref="I41:I58" si="7">+F41-E41</f>
        <v>1945.5362000000023</v>
      </c>
      <c r="J41" s="89" t="s">
        <v>15</v>
      </c>
      <c r="K41" s="103"/>
      <c r="L41" s="88">
        <v>102315.99990000001</v>
      </c>
      <c r="M41" s="108">
        <v>106334.8805</v>
      </c>
      <c r="N41" s="110">
        <f t="shared" si="5"/>
        <v>0.99996895376673733</v>
      </c>
      <c r="O41" s="92">
        <f t="shared" si="6"/>
        <v>3.9279102036122504E-2</v>
      </c>
      <c r="P41" s="197">
        <f t="shared" ref="P41:P58" si="8">+M41-L41</f>
        <v>4018.8805999999895</v>
      </c>
    </row>
    <row r="42" spans="2:16" x14ac:dyDescent="0.25">
      <c r="B42" s="22"/>
      <c r="C42" s="164" t="s">
        <v>72</v>
      </c>
      <c r="D42" s="165"/>
      <c r="E42" s="166">
        <v>1019.5413000000005</v>
      </c>
      <c r="F42" s="167">
        <v>2159.0987000000023</v>
      </c>
      <c r="G42" s="168">
        <f t="shared" si="3"/>
        <v>1.9228979425309344E-2</v>
      </c>
      <c r="H42" s="169">
        <f t="shared" si="4"/>
        <v>1.117715780616245</v>
      </c>
      <c r="I42" s="196">
        <f t="shared" si="7"/>
        <v>1139.5574000000017</v>
      </c>
      <c r="J42" s="164" t="s">
        <v>58</v>
      </c>
      <c r="K42" s="165"/>
      <c r="L42" s="166">
        <v>59968.444100000008</v>
      </c>
      <c r="M42" s="167">
        <v>42841.065399999992</v>
      </c>
      <c r="N42" s="168">
        <f t="shared" si="5"/>
        <v>0.40287566172879991</v>
      </c>
      <c r="O42" s="169">
        <f t="shared" si="6"/>
        <v>-0.28560652118036212</v>
      </c>
      <c r="P42" s="197">
        <f t="shared" si="8"/>
        <v>-17127.378700000016</v>
      </c>
    </row>
    <row r="43" spans="2:16" x14ac:dyDescent="0.25">
      <c r="B43" s="22"/>
      <c r="C43" s="164" t="s">
        <v>179</v>
      </c>
      <c r="D43" s="165"/>
      <c r="E43" s="166">
        <v>3053.64696</v>
      </c>
      <c r="F43" s="167">
        <v>2136.7156</v>
      </c>
      <c r="G43" s="168">
        <f t="shared" si="3"/>
        <v>1.9029635055654227E-2</v>
      </c>
      <c r="H43" s="169">
        <f t="shared" si="4"/>
        <v>-0.30027418755703184</v>
      </c>
      <c r="I43" s="196">
        <f t="shared" si="7"/>
        <v>-916.93136000000004</v>
      </c>
      <c r="J43" s="164" t="s">
        <v>56</v>
      </c>
      <c r="K43" s="165"/>
      <c r="L43" s="166">
        <v>2875.8591999999999</v>
      </c>
      <c r="M43" s="167">
        <v>33911.057000000001</v>
      </c>
      <c r="N43" s="168">
        <f t="shared" si="5"/>
        <v>0.31889822069639884</v>
      </c>
      <c r="O43" s="169">
        <f t="shared" si="6"/>
        <v>10.791626307713535</v>
      </c>
      <c r="P43" s="197">
        <f t="shared" si="8"/>
        <v>31035.197800000002</v>
      </c>
    </row>
    <row r="44" spans="2:16" x14ac:dyDescent="0.25">
      <c r="B44" s="22"/>
      <c r="C44" s="89" t="s">
        <v>4</v>
      </c>
      <c r="D44" s="103"/>
      <c r="E44" s="88">
        <v>6473.6927800000121</v>
      </c>
      <c r="F44" s="108">
        <v>7273.5679800000016</v>
      </c>
      <c r="G44" s="110">
        <f t="shared" si="3"/>
        <v>6.477855275259474E-2</v>
      </c>
      <c r="H44" s="92">
        <f t="shared" si="4"/>
        <v>0.12355779416520107</v>
      </c>
      <c r="I44" s="196">
        <f t="shared" si="7"/>
        <v>799.87519999998949</v>
      </c>
      <c r="J44" s="164" t="s">
        <v>60</v>
      </c>
      <c r="K44" s="165"/>
      <c r="L44" s="166">
        <v>33408.107199999999</v>
      </c>
      <c r="M44" s="167">
        <v>28528.145900000003</v>
      </c>
      <c r="N44" s="168">
        <f t="shared" si="5"/>
        <v>0.26827754048708258</v>
      </c>
      <c r="O44" s="169">
        <f t="shared" si="6"/>
        <v>-0.14607116981473278</v>
      </c>
      <c r="P44" s="197">
        <f t="shared" si="8"/>
        <v>-4879.9612999999954</v>
      </c>
    </row>
    <row r="45" spans="2:16" x14ac:dyDescent="0.25">
      <c r="B45" s="22"/>
      <c r="C45" s="164" t="s">
        <v>180</v>
      </c>
      <c r="D45" s="165"/>
      <c r="E45" s="166">
        <v>5162.1371400000116</v>
      </c>
      <c r="F45" s="167">
        <v>5833.8822000000018</v>
      </c>
      <c r="G45" s="168">
        <f t="shared" si="3"/>
        <v>5.1956680254347951E-2</v>
      </c>
      <c r="H45" s="169">
        <f t="shared" si="4"/>
        <v>0.1301292549542743</v>
      </c>
      <c r="I45" s="196">
        <f t="shared" si="7"/>
        <v>671.74505999999019</v>
      </c>
      <c r="J45" s="164" t="s">
        <v>176</v>
      </c>
      <c r="K45" s="165"/>
      <c r="L45" s="166">
        <v>1489.0434000000002</v>
      </c>
      <c r="M45" s="167">
        <v>1054.6122</v>
      </c>
      <c r="N45" s="168">
        <f t="shared" si="5"/>
        <v>9.9175308544559582E-3</v>
      </c>
      <c r="O45" s="169">
        <f t="shared" si="6"/>
        <v>-0.29175187237658762</v>
      </c>
      <c r="P45" s="197">
        <f t="shared" si="8"/>
        <v>-434.43120000000022</v>
      </c>
    </row>
    <row r="46" spans="2:16" x14ac:dyDescent="0.25">
      <c r="B46" s="22"/>
      <c r="C46" s="164" t="s">
        <v>181</v>
      </c>
      <c r="D46" s="165"/>
      <c r="E46" s="166">
        <v>1029.3874999999998</v>
      </c>
      <c r="F46" s="167">
        <v>1080.3109999999997</v>
      </c>
      <c r="G46" s="168">
        <f t="shared" si="3"/>
        <v>9.6212729839239564E-3</v>
      </c>
      <c r="H46" s="169">
        <f t="shared" si="4"/>
        <v>4.9469708928853162E-2</v>
      </c>
      <c r="I46" s="196">
        <f t="shared" si="7"/>
        <v>50.923499999999876</v>
      </c>
      <c r="J46" s="164" t="s">
        <v>61</v>
      </c>
      <c r="K46" s="165"/>
      <c r="L46" s="166">
        <v>4574.5460000000003</v>
      </c>
      <c r="M46" s="167"/>
      <c r="N46" s="168">
        <f t="shared" si="5"/>
        <v>0</v>
      </c>
      <c r="O46" s="169">
        <f t="shared" si="6"/>
        <v>-1</v>
      </c>
      <c r="P46" s="197">
        <f t="shared" si="8"/>
        <v>-4574.5460000000003</v>
      </c>
    </row>
    <row r="47" spans="2:16" x14ac:dyDescent="0.25">
      <c r="B47" s="22"/>
      <c r="C47" s="89" t="s">
        <v>5</v>
      </c>
      <c r="D47" s="103"/>
      <c r="E47" s="88">
        <v>16628.78485</v>
      </c>
      <c r="F47" s="108">
        <v>14903.409960000006</v>
      </c>
      <c r="G47" s="110">
        <f t="shared" si="3"/>
        <v>0.13273008940619074</v>
      </c>
      <c r="H47" s="92">
        <f t="shared" si="4"/>
        <v>-0.10375832663443196</v>
      </c>
      <c r="I47" s="196">
        <f t="shared" si="7"/>
        <v>-1725.3748899999937</v>
      </c>
      <c r="J47" s="89" t="s">
        <v>18</v>
      </c>
      <c r="K47" s="103"/>
      <c r="L47" s="88">
        <v>4.4548000000000005</v>
      </c>
      <c r="M47" s="108">
        <v>0.42599999999999999</v>
      </c>
      <c r="N47" s="110">
        <f t="shared" si="5"/>
        <v>4.0060869237035546E-6</v>
      </c>
      <c r="O47" s="92">
        <f t="shared" si="6"/>
        <v>-0.90437281134955549</v>
      </c>
      <c r="P47" s="197">
        <f t="shared" si="8"/>
        <v>-4.0288000000000004</v>
      </c>
    </row>
    <row r="48" spans="2:16" x14ac:dyDescent="0.25">
      <c r="B48" s="22"/>
      <c r="C48" s="164" t="s">
        <v>182</v>
      </c>
      <c r="D48" s="165"/>
      <c r="E48" s="166">
        <v>14276.4719</v>
      </c>
      <c r="F48" s="167">
        <v>11966.260200000006</v>
      </c>
      <c r="G48" s="168">
        <f t="shared" si="3"/>
        <v>0.1065717705187345</v>
      </c>
      <c r="H48" s="169">
        <f t="shared" si="4"/>
        <v>-0.16181951088349733</v>
      </c>
      <c r="I48" s="196">
        <f t="shared" si="7"/>
        <v>-2310.2116999999944</v>
      </c>
      <c r="J48" s="164" t="s">
        <v>166</v>
      </c>
      <c r="K48" s="165"/>
      <c r="L48" s="166"/>
      <c r="M48" s="167">
        <v>0.30399999999999999</v>
      </c>
      <c r="N48" s="168">
        <f t="shared" si="5"/>
        <v>2.8588038140983114E-6</v>
      </c>
      <c r="O48" s="169" t="str">
        <f t="shared" si="6"/>
        <v xml:space="preserve"> - </v>
      </c>
      <c r="P48" s="197">
        <f t="shared" si="8"/>
        <v>0.30399999999999999</v>
      </c>
    </row>
    <row r="49" spans="2:16" x14ac:dyDescent="0.25">
      <c r="B49" s="22"/>
      <c r="C49" s="89" t="s">
        <v>17</v>
      </c>
      <c r="D49" s="103"/>
      <c r="E49" s="88">
        <v>27453.136449999995</v>
      </c>
      <c r="F49" s="108">
        <v>35971.93202</v>
      </c>
      <c r="G49" s="110">
        <f t="shared" si="3"/>
        <v>0.32036679967488552</v>
      </c>
      <c r="H49" s="92">
        <f t="shared" si="4"/>
        <v>0.31030318104145094</v>
      </c>
      <c r="I49" s="196">
        <f t="shared" si="7"/>
        <v>8518.7955700000057</v>
      </c>
      <c r="J49" s="164" t="s">
        <v>177</v>
      </c>
      <c r="K49" s="165"/>
      <c r="L49" s="166">
        <v>0.08</v>
      </c>
      <c r="M49" s="167">
        <v>0.122</v>
      </c>
      <c r="N49" s="168">
        <f t="shared" si="5"/>
        <v>1.1472831096052434E-6</v>
      </c>
      <c r="O49" s="169">
        <f t="shared" si="6"/>
        <v>0.52499999999999991</v>
      </c>
      <c r="P49" s="197">
        <f t="shared" si="8"/>
        <v>4.1999999999999996E-2</v>
      </c>
    </row>
    <row r="50" spans="2:16" x14ac:dyDescent="0.25">
      <c r="B50" s="22"/>
      <c r="C50" s="164" t="s">
        <v>158</v>
      </c>
      <c r="D50" s="165"/>
      <c r="E50" s="166">
        <v>6790.0846999999985</v>
      </c>
      <c r="F50" s="167">
        <v>12586.952319999997</v>
      </c>
      <c r="G50" s="168">
        <f t="shared" si="3"/>
        <v>0.11209966787930048</v>
      </c>
      <c r="H50" s="169">
        <f t="shared" si="4"/>
        <v>0.85372537694559236</v>
      </c>
      <c r="I50" s="196">
        <f t="shared" si="7"/>
        <v>5796.8676199999982</v>
      </c>
      <c r="J50" s="164" t="s">
        <v>114</v>
      </c>
      <c r="K50" s="165"/>
      <c r="L50" s="166">
        <v>4.3748000000000005</v>
      </c>
      <c r="M50" s="167"/>
      <c r="N50" s="168">
        <f t="shared" si="5"/>
        <v>0</v>
      </c>
      <c r="O50" s="169">
        <f t="shared" si="6"/>
        <v>-1</v>
      </c>
      <c r="P50" s="197">
        <f t="shared" si="8"/>
        <v>-4.3748000000000005</v>
      </c>
    </row>
    <row r="51" spans="2:16" x14ac:dyDescent="0.25">
      <c r="B51" s="22"/>
      <c r="C51" s="164" t="s">
        <v>71</v>
      </c>
      <c r="D51" s="165"/>
      <c r="E51" s="166">
        <v>7891.2312499999971</v>
      </c>
      <c r="F51" s="167">
        <v>7452.3027000000029</v>
      </c>
      <c r="G51" s="168">
        <f t="shared" si="3"/>
        <v>6.6370368010261499E-2</v>
      </c>
      <c r="H51" s="169">
        <f t="shared" si="4"/>
        <v>-5.5622314958770791E-2</v>
      </c>
      <c r="I51" s="196">
        <f t="shared" si="7"/>
        <v>-438.92854999999417</v>
      </c>
      <c r="J51" s="89"/>
      <c r="K51" s="103"/>
      <c r="L51" s="88"/>
      <c r="M51" s="108"/>
      <c r="N51" s="110">
        <f t="shared" si="5"/>
        <v>0</v>
      </c>
      <c r="O51" s="92" t="str">
        <f t="shared" si="6"/>
        <v xml:space="preserve"> - </v>
      </c>
      <c r="P51" s="197">
        <f t="shared" si="8"/>
        <v>0</v>
      </c>
    </row>
    <row r="52" spans="2:16" x14ac:dyDescent="0.25">
      <c r="B52" s="22"/>
      <c r="C52" s="164" t="s">
        <v>157</v>
      </c>
      <c r="D52" s="165"/>
      <c r="E52" s="166">
        <v>4654.7527999999975</v>
      </c>
      <c r="F52" s="167">
        <v>7219.6820999999982</v>
      </c>
      <c r="G52" s="168">
        <f t="shared" si="3"/>
        <v>6.4298643947205372E-2</v>
      </c>
      <c r="H52" s="169">
        <f t="shared" si="4"/>
        <v>0.55103448243266584</v>
      </c>
      <c r="I52" s="196">
        <f t="shared" si="7"/>
        <v>2564.9293000000007</v>
      </c>
      <c r="J52" s="89"/>
      <c r="K52" s="103"/>
      <c r="L52" s="88"/>
      <c r="M52" s="108"/>
      <c r="N52" s="110">
        <f t="shared" si="5"/>
        <v>0</v>
      </c>
      <c r="O52" s="92" t="str">
        <f t="shared" si="6"/>
        <v xml:space="preserve"> - </v>
      </c>
      <c r="P52" s="197">
        <f t="shared" si="8"/>
        <v>0</v>
      </c>
    </row>
    <row r="53" spans="2:16" x14ac:dyDescent="0.25">
      <c r="B53" s="22"/>
      <c r="C53" s="164" t="s">
        <v>183</v>
      </c>
      <c r="D53" s="165"/>
      <c r="E53" s="166">
        <v>1564.4050000000002</v>
      </c>
      <c r="F53" s="167">
        <v>1867.9347</v>
      </c>
      <c r="G53" s="168">
        <f t="shared" si="3"/>
        <v>1.6635866583644993E-2</v>
      </c>
      <c r="H53" s="169">
        <f t="shared" si="4"/>
        <v>0.19402245582186195</v>
      </c>
      <c r="I53" s="196">
        <f t="shared" si="7"/>
        <v>303.52969999999982</v>
      </c>
      <c r="J53" s="89"/>
      <c r="K53" s="103"/>
      <c r="L53" s="88"/>
      <c r="M53" s="108"/>
      <c r="N53" s="110">
        <f t="shared" si="5"/>
        <v>0</v>
      </c>
      <c r="O53" s="92" t="str">
        <f t="shared" si="6"/>
        <v xml:space="preserve"> - </v>
      </c>
      <c r="P53" s="197">
        <f t="shared" si="8"/>
        <v>0</v>
      </c>
    </row>
    <row r="54" spans="2:16" x14ac:dyDescent="0.25">
      <c r="B54" s="22"/>
      <c r="C54" s="164" t="s">
        <v>159</v>
      </c>
      <c r="D54" s="192"/>
      <c r="E54" s="166">
        <v>1634.7956000000001</v>
      </c>
      <c r="F54" s="167">
        <v>1826.5250999999996</v>
      </c>
      <c r="G54" s="168">
        <f t="shared" si="3"/>
        <v>1.6267071796074468E-2</v>
      </c>
      <c r="H54" s="169">
        <f t="shared" si="4"/>
        <v>0.11728041108013709</v>
      </c>
      <c r="I54" s="196">
        <f t="shared" si="7"/>
        <v>191.72949999999946</v>
      </c>
      <c r="J54" s="89"/>
      <c r="K54" s="152"/>
      <c r="L54" s="88"/>
      <c r="M54" s="108"/>
      <c r="N54" s="110">
        <f t="shared" si="5"/>
        <v>0</v>
      </c>
      <c r="O54" s="92" t="str">
        <f t="shared" si="6"/>
        <v xml:space="preserve"> - </v>
      </c>
      <c r="P54" s="197">
        <f t="shared" si="8"/>
        <v>0</v>
      </c>
    </row>
    <row r="55" spans="2:16" x14ac:dyDescent="0.25">
      <c r="B55" s="22"/>
      <c r="C55" s="164" t="s">
        <v>55</v>
      </c>
      <c r="D55" s="165"/>
      <c r="E55" s="166">
        <v>46.137100000000004</v>
      </c>
      <c r="F55" s="167">
        <v>1353.7794000000001</v>
      </c>
      <c r="G55" s="168">
        <f t="shared" si="3"/>
        <v>1.2056788431676424E-2</v>
      </c>
      <c r="H55" s="169">
        <f t="shared" si="4"/>
        <v>28.342533449219825</v>
      </c>
      <c r="I55" s="196">
        <f t="shared" si="7"/>
        <v>1307.6423000000002</v>
      </c>
      <c r="J55" s="89"/>
      <c r="K55" s="103"/>
      <c r="L55" s="88"/>
      <c r="M55" s="108"/>
      <c r="N55" s="110">
        <f t="shared" si="5"/>
        <v>0</v>
      </c>
      <c r="O55" s="92" t="str">
        <f t="shared" si="6"/>
        <v xml:space="preserve"> - </v>
      </c>
      <c r="P55" s="197">
        <f t="shared" si="8"/>
        <v>0</v>
      </c>
    </row>
    <row r="56" spans="2:16" x14ac:dyDescent="0.25">
      <c r="B56" s="22"/>
      <c r="C56" s="89" t="s">
        <v>10</v>
      </c>
      <c r="D56" s="103"/>
      <c r="E56" s="88">
        <v>8956.3364600000004</v>
      </c>
      <c r="F56" s="108">
        <v>7989.6147800000008</v>
      </c>
      <c r="G56" s="110">
        <f t="shared" si="3"/>
        <v>7.1155680942592989E-2</v>
      </c>
      <c r="H56" s="92">
        <f t="shared" si="4"/>
        <v>-0.10793717769731925</v>
      </c>
      <c r="I56" s="196">
        <f t="shared" si="7"/>
        <v>-966.72167999999965</v>
      </c>
      <c r="J56" s="89"/>
      <c r="K56" s="103"/>
      <c r="L56" s="88"/>
      <c r="M56" s="108"/>
      <c r="N56" s="110">
        <f t="shared" si="5"/>
        <v>0</v>
      </c>
      <c r="O56" s="92" t="str">
        <f t="shared" si="6"/>
        <v xml:space="preserve"> - </v>
      </c>
      <c r="P56" s="197">
        <f t="shared" si="8"/>
        <v>0</v>
      </c>
    </row>
    <row r="57" spans="2:16" x14ac:dyDescent="0.25">
      <c r="B57" s="22"/>
      <c r="C57" s="164" t="s">
        <v>163</v>
      </c>
      <c r="D57" s="165"/>
      <c r="E57" s="166">
        <v>1358.8983999999994</v>
      </c>
      <c r="F57" s="167">
        <v>1617.2711000000008</v>
      </c>
      <c r="G57" s="168">
        <f t="shared" si="3"/>
        <v>1.4403451174810766E-2</v>
      </c>
      <c r="H57" s="169">
        <f t="shared" si="4"/>
        <v>0.19013393495790543</v>
      </c>
      <c r="I57" s="196">
        <f t="shared" si="7"/>
        <v>258.37270000000149</v>
      </c>
      <c r="J57" s="89"/>
      <c r="K57" s="103"/>
      <c r="L57" s="88"/>
      <c r="M57" s="108"/>
      <c r="N57" s="110">
        <f t="shared" si="5"/>
        <v>0</v>
      </c>
      <c r="O57" s="92" t="str">
        <f t="shared" si="6"/>
        <v xml:space="preserve"> - </v>
      </c>
      <c r="P57" s="197">
        <f t="shared" si="8"/>
        <v>0</v>
      </c>
    </row>
    <row r="58" spans="2:16" x14ac:dyDescent="0.25">
      <c r="B58" s="22"/>
      <c r="C58" s="158" t="s">
        <v>184</v>
      </c>
      <c r="D58" s="159"/>
      <c r="E58" s="160">
        <v>923.2146999999992</v>
      </c>
      <c r="F58" s="161">
        <v>1049.6604999999997</v>
      </c>
      <c r="G58" s="162">
        <f t="shared" si="3"/>
        <v>9.3482989721868168E-3</v>
      </c>
      <c r="H58" s="163">
        <f t="shared" si="4"/>
        <v>0.13696250720444625</v>
      </c>
      <c r="I58" s="196">
        <f t="shared" si="7"/>
        <v>126.44580000000053</v>
      </c>
      <c r="J58" s="93"/>
      <c r="K58" s="104"/>
      <c r="L58" s="96"/>
      <c r="M58" s="111"/>
      <c r="N58" s="112">
        <f t="shared" si="5"/>
        <v>0</v>
      </c>
      <c r="O58" s="97" t="str">
        <f t="shared" si="6"/>
        <v xml:space="preserve"> - </v>
      </c>
      <c r="P58" s="197">
        <f t="shared" si="8"/>
        <v>0</v>
      </c>
    </row>
    <row r="59" spans="2:16" x14ac:dyDescent="0.25">
      <c r="B59" s="22"/>
      <c r="C59" s="100" t="s">
        <v>2</v>
      </c>
      <c r="D59" s="101"/>
      <c r="E59" s="87">
        <v>106698.54624999997</v>
      </c>
      <c r="F59" s="87">
        <v>112283.58262000002</v>
      </c>
      <c r="G59" s="74">
        <f t="shared" ref="G59" si="9">+F59/F$59</f>
        <v>1</v>
      </c>
      <c r="H59" s="102">
        <f t="shared" ref="H59" si="10">IFERROR(F59/E59-1," - ")</f>
        <v>5.2344071838748674E-2</v>
      </c>
      <c r="I59" s="197">
        <f t="shared" ref="I59" si="11">+F59-E59</f>
        <v>5585.0363700000453</v>
      </c>
      <c r="J59" s="100" t="s">
        <v>13</v>
      </c>
      <c r="K59" s="101"/>
      <c r="L59" s="87">
        <v>102321.35070000001</v>
      </c>
      <c r="M59" s="87">
        <v>106338.1819</v>
      </c>
      <c r="N59" s="74">
        <f t="shared" ref="N59" si="12">+M59/M$59</f>
        <v>1</v>
      </c>
      <c r="O59" s="102">
        <f t="shared" ref="O59" si="13">IFERROR(M59/L59-1," - ")</f>
        <v>3.9257018916580622E-2</v>
      </c>
      <c r="P59" s="197">
        <f t="shared" ref="P59" si="14">+M59-L59</f>
        <v>4016.831199999986</v>
      </c>
    </row>
    <row r="60" spans="2:16" x14ac:dyDescent="0.25">
      <c r="B60" s="22"/>
      <c r="C60" s="82" t="s">
        <v>25</v>
      </c>
      <c r="D60" s="8"/>
      <c r="E60" s="33"/>
      <c r="F60" s="8"/>
      <c r="G60" s="8"/>
      <c r="H60" s="8"/>
      <c r="I60" s="8"/>
      <c r="J60" s="82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2"/>
      <c r="D61" s="8"/>
      <c r="E61" s="33"/>
      <c r="F61" s="8"/>
      <c r="G61" s="8"/>
      <c r="H61" s="8"/>
      <c r="I61" s="8"/>
      <c r="J61" s="82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49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Chile  en primer lugar con exportaciones de US$ 47.4 millones, seguido de Brasil por US$ 16.3 millones y Estados Unidos por US$ 15.6 millones, como los principales. En tanto los principales destinos para las exportaciones Tradicionales son: Estados Unidos con exportaciones por US$ 28.9 millones, seguido deChina por US$ 26.2 millones y Chile  por US$ 25.8 millones.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"/>
    </row>
    <row r="67" spans="2:16" x14ac:dyDescent="0.25">
      <c r="B67" s="22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5"/>
    </row>
    <row r="68" spans="2:16" x14ac:dyDescent="0.25">
      <c r="B68" s="22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"/>
    </row>
    <row r="69" spans="2:16" x14ac:dyDescent="0.25">
      <c r="B69" s="22"/>
      <c r="C69" s="252" t="s">
        <v>31</v>
      </c>
      <c r="D69" s="252"/>
      <c r="E69" s="252"/>
      <c r="F69" s="252"/>
      <c r="G69" s="252"/>
      <c r="H69" s="252"/>
      <c r="I69" s="151"/>
      <c r="J69" s="252" t="s">
        <v>32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23</v>
      </c>
      <c r="D70" s="253"/>
      <c r="E70" s="253"/>
      <c r="F70" s="253"/>
      <c r="G70" s="253"/>
      <c r="H70" s="253"/>
      <c r="I70" s="8"/>
      <c r="J70" s="253" t="s">
        <v>23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40</v>
      </c>
      <c r="D71" s="251"/>
      <c r="E71" s="77">
        <v>2015</v>
      </c>
      <c r="F71" s="78">
        <v>2016</v>
      </c>
      <c r="G71" s="78" t="s">
        <v>19</v>
      </c>
      <c r="H71" s="78" t="s">
        <v>20</v>
      </c>
      <c r="I71" s="8"/>
      <c r="J71" s="250" t="s">
        <v>11</v>
      </c>
      <c r="K71" s="251"/>
      <c r="L71" s="77">
        <v>2015</v>
      </c>
      <c r="M71" s="78">
        <v>2016</v>
      </c>
      <c r="N71" s="78" t="s">
        <v>19</v>
      </c>
      <c r="O71" s="78" t="s">
        <v>20</v>
      </c>
      <c r="P71" s="25"/>
    </row>
    <row r="72" spans="2:16" x14ac:dyDescent="0.25">
      <c r="B72" s="22"/>
      <c r="C72" s="198" t="s">
        <v>77</v>
      </c>
      <c r="D72" s="204"/>
      <c r="E72" s="122">
        <v>46.487022800000858</v>
      </c>
      <c r="F72" s="199">
        <v>47.431592160000612</v>
      </c>
      <c r="G72" s="123">
        <f t="shared" ref="G72:G88" si="15">+F72/F$90</f>
        <v>0.42242520893449298</v>
      </c>
      <c r="H72" s="124">
        <f>IFERROR(F72/E72-1," - ")</f>
        <v>2.0318990184928332E-2</v>
      </c>
      <c r="I72" s="3"/>
      <c r="J72" s="171" t="s">
        <v>35</v>
      </c>
      <c r="K72" s="208"/>
      <c r="L72" s="122">
        <v>4.2420362000000003</v>
      </c>
      <c r="M72" s="170">
        <v>28.948006299999999</v>
      </c>
      <c r="N72" s="123">
        <f>+M72/M$90</f>
        <v>0.27222635652353816</v>
      </c>
      <c r="O72" s="124">
        <f>IFERROR(M72/L72-1," - ")</f>
        <v>5.8240828072141388</v>
      </c>
      <c r="P72" s="25"/>
    </row>
    <row r="73" spans="2:16" x14ac:dyDescent="0.25">
      <c r="B73" s="22"/>
      <c r="C73" s="89" t="s">
        <v>83</v>
      </c>
      <c r="D73" s="90"/>
      <c r="E73" s="108">
        <v>17.559498599999998</v>
      </c>
      <c r="F73" s="88">
        <v>16.332306199999994</v>
      </c>
      <c r="G73" s="113">
        <f t="shared" si="15"/>
        <v>0.14545532934345048</v>
      </c>
      <c r="H73" s="110">
        <f t="shared" ref="H73:H90" si="16">IFERROR(F73/E73-1," - ")</f>
        <v>-6.9887667521440711E-2</v>
      </c>
      <c r="I73" s="3"/>
      <c r="J73" s="201" t="s">
        <v>37</v>
      </c>
      <c r="K73" s="207"/>
      <c r="L73" s="108">
        <v>7.7745637000000007</v>
      </c>
      <c r="M73" s="200">
        <v>26.217982599999996</v>
      </c>
      <c r="N73" s="113">
        <f>+M73/M$90</f>
        <v>0.24655327916643155</v>
      </c>
      <c r="O73" s="110">
        <f t="shared" ref="O73:O90" si="17">IFERROR(M73/L73-1," - ")</f>
        <v>2.3722770320860569</v>
      </c>
      <c r="P73" s="25"/>
    </row>
    <row r="74" spans="2:16" x14ac:dyDescent="0.25">
      <c r="B74" s="22"/>
      <c r="C74" s="172" t="s">
        <v>35</v>
      </c>
      <c r="D74" s="206"/>
      <c r="E74" s="108">
        <v>8.2182959999999969</v>
      </c>
      <c r="F74" s="173">
        <v>15.60346562</v>
      </c>
      <c r="G74" s="113">
        <f t="shared" si="15"/>
        <v>0.13896428360229418</v>
      </c>
      <c r="H74" s="110">
        <f t="shared" si="16"/>
        <v>0.8986254109124332</v>
      </c>
      <c r="I74" s="3"/>
      <c r="J74" s="202" t="s">
        <v>77</v>
      </c>
      <c r="K74" s="205"/>
      <c r="L74" s="108">
        <v>30.610102699999999</v>
      </c>
      <c r="M74" s="203">
        <v>25.764390899999995</v>
      </c>
      <c r="N74" s="113">
        <f t="shared" ref="N74:N82" si="18">+M74/M$90</f>
        <v>0.2422877137053546</v>
      </c>
      <c r="O74" s="110">
        <f t="shared" si="17"/>
        <v>-0.15830433002761546</v>
      </c>
      <c r="P74" s="25"/>
    </row>
    <row r="75" spans="2:16" x14ac:dyDescent="0.25">
      <c r="B75" s="22"/>
      <c r="C75" s="89" t="s">
        <v>43</v>
      </c>
      <c r="D75" s="90"/>
      <c r="E75" s="108">
        <v>5.1911515999999986</v>
      </c>
      <c r="F75" s="88">
        <v>6.4025069999999973</v>
      </c>
      <c r="G75" s="113">
        <f t="shared" si="15"/>
        <v>5.7020652987068481E-2</v>
      </c>
      <c r="H75" s="110">
        <f t="shared" si="16"/>
        <v>0.23335003354554296</v>
      </c>
      <c r="I75" s="3"/>
      <c r="J75" s="89" t="s">
        <v>36</v>
      </c>
      <c r="K75" s="90"/>
      <c r="L75" s="108"/>
      <c r="M75" s="88">
        <v>9.462472</v>
      </c>
      <c r="N75" s="113">
        <f t="shared" si="18"/>
        <v>8.8984859598638305E-2</v>
      </c>
      <c r="O75" s="110" t="str">
        <f t="shared" si="17"/>
        <v xml:space="preserve"> - </v>
      </c>
      <c r="P75" s="25"/>
    </row>
    <row r="76" spans="2:16" x14ac:dyDescent="0.25">
      <c r="B76" s="22"/>
      <c r="C76" s="89" t="s">
        <v>36</v>
      </c>
      <c r="D76" s="90"/>
      <c r="E76" s="108">
        <v>6.933672500000001</v>
      </c>
      <c r="F76" s="88">
        <v>5.9707565999999987</v>
      </c>
      <c r="G76" s="113">
        <f t="shared" si="15"/>
        <v>5.3175488938762408E-2</v>
      </c>
      <c r="H76" s="110">
        <f t="shared" si="16"/>
        <v>-0.13887530742186083</v>
      </c>
      <c r="I76" s="3"/>
      <c r="J76" s="89" t="s">
        <v>33</v>
      </c>
      <c r="K76" s="90"/>
      <c r="L76" s="108">
        <v>15.514262700000002</v>
      </c>
      <c r="M76" s="88">
        <v>8.5531074000000018</v>
      </c>
      <c r="N76" s="113">
        <f t="shared" si="18"/>
        <v>8.0433216724030948E-2</v>
      </c>
      <c r="O76" s="110">
        <f t="shared" si="17"/>
        <v>-0.44869391698517513</v>
      </c>
      <c r="P76" s="25"/>
    </row>
    <row r="77" spans="2:16" x14ac:dyDescent="0.25">
      <c r="B77" s="22"/>
      <c r="C77" s="89" t="s">
        <v>194</v>
      </c>
      <c r="D77" s="90"/>
      <c r="E77" s="108">
        <v>2.9159390999999957</v>
      </c>
      <c r="F77" s="88">
        <v>3.5001219000000003</v>
      </c>
      <c r="G77" s="113">
        <f t="shared" si="15"/>
        <v>3.117204499305333E-2</v>
      </c>
      <c r="H77" s="110">
        <f t="shared" si="16"/>
        <v>0.20034122111809727</v>
      </c>
      <c r="I77" s="3"/>
      <c r="J77" s="89" t="s">
        <v>85</v>
      </c>
      <c r="K77" s="90"/>
      <c r="L77" s="108">
        <v>6.8737594</v>
      </c>
      <c r="M77" s="88">
        <v>5.7318482999999993</v>
      </c>
      <c r="N77" s="113">
        <f t="shared" si="18"/>
        <v>5.3902163854877838E-2</v>
      </c>
      <c r="O77" s="110">
        <f t="shared" si="17"/>
        <v>-0.16612613761255601</v>
      </c>
      <c r="P77" s="25"/>
    </row>
    <row r="78" spans="2:16" x14ac:dyDescent="0.25">
      <c r="B78" s="22"/>
      <c r="C78" s="89" t="s">
        <v>94</v>
      </c>
      <c r="D78" s="90"/>
      <c r="E78" s="108">
        <v>1.6664116</v>
      </c>
      <c r="F78" s="88">
        <v>2.2509749999999995</v>
      </c>
      <c r="G78" s="113">
        <f t="shared" si="15"/>
        <v>2.0047157208506996E-2</v>
      </c>
      <c r="H78" s="110">
        <f t="shared" si="16"/>
        <v>0.35079172516561896</v>
      </c>
      <c r="I78" s="3"/>
      <c r="J78" s="89" t="s">
        <v>74</v>
      </c>
      <c r="K78" s="90"/>
      <c r="L78" s="108"/>
      <c r="M78" s="88">
        <v>1.657195</v>
      </c>
      <c r="N78" s="113">
        <f t="shared" si="18"/>
        <v>1.5584222009065434E-2</v>
      </c>
      <c r="O78" s="110" t="str">
        <f t="shared" si="17"/>
        <v xml:space="preserve"> - </v>
      </c>
      <c r="P78" s="25"/>
    </row>
    <row r="79" spans="2:16" x14ac:dyDescent="0.25">
      <c r="B79" s="22"/>
      <c r="C79" s="89" t="s">
        <v>85</v>
      </c>
      <c r="D79" s="90"/>
      <c r="E79" s="108">
        <v>2.1030972999999999</v>
      </c>
      <c r="F79" s="88">
        <v>2.1509876999999999</v>
      </c>
      <c r="G79" s="113">
        <f t="shared" si="15"/>
        <v>1.9156671475900396E-2</v>
      </c>
      <c r="H79" s="110">
        <f t="shared" si="16"/>
        <v>2.2771366783647995E-2</v>
      </c>
      <c r="I79" s="3"/>
      <c r="J79" s="89" t="s">
        <v>194</v>
      </c>
      <c r="K79" s="90"/>
      <c r="L79" s="108">
        <v>5.2708000000000008E-3</v>
      </c>
      <c r="M79" s="88">
        <v>3.1794000000000002E-3</v>
      </c>
      <c r="N79" s="113">
        <f t="shared" si="18"/>
        <v>2.9899001297748692E-5</v>
      </c>
      <c r="O79" s="110">
        <f t="shared" si="17"/>
        <v>-0.39678986112165138</v>
      </c>
      <c r="P79" s="25"/>
    </row>
    <row r="80" spans="2:16" x14ac:dyDescent="0.25">
      <c r="B80" s="22"/>
      <c r="C80" s="89" t="s">
        <v>37</v>
      </c>
      <c r="D80" s="90"/>
      <c r="E80" s="108">
        <v>2.0410277000000003</v>
      </c>
      <c r="F80" s="88">
        <v>2.1426903999999998</v>
      </c>
      <c r="G80" s="113">
        <f t="shared" si="15"/>
        <v>1.908277581846033E-2</v>
      </c>
      <c r="H80" s="110">
        <f t="shared" si="16"/>
        <v>4.980956407401993E-2</v>
      </c>
      <c r="I80" s="3"/>
      <c r="J80" s="89" t="s">
        <v>34</v>
      </c>
      <c r="K80" s="90"/>
      <c r="L80" s="108">
        <v>33.408107200000003</v>
      </c>
      <c r="M80" s="88"/>
      <c r="N80" s="113">
        <f t="shared" si="18"/>
        <v>0</v>
      </c>
      <c r="O80" s="110">
        <f t="shared" si="17"/>
        <v>-1</v>
      </c>
      <c r="P80" s="25"/>
    </row>
    <row r="81" spans="2:16" x14ac:dyDescent="0.25">
      <c r="B81" s="22"/>
      <c r="C81" s="89" t="s">
        <v>84</v>
      </c>
      <c r="D81" s="90"/>
      <c r="E81" s="108">
        <v>2.4984602499999995</v>
      </c>
      <c r="F81" s="88">
        <v>1.6520680000000001</v>
      </c>
      <c r="G81" s="113">
        <f t="shared" si="15"/>
        <v>1.4713298421858858E-2</v>
      </c>
      <c r="H81" s="110">
        <f t="shared" si="16"/>
        <v>-0.33876554569959616</v>
      </c>
      <c r="I81" s="3"/>
      <c r="J81" s="89" t="s">
        <v>98</v>
      </c>
      <c r="K81" s="90"/>
      <c r="L81" s="108">
        <v>1.0269060000000001</v>
      </c>
      <c r="M81" s="88"/>
      <c r="N81" s="113">
        <f t="shared" si="18"/>
        <v>0</v>
      </c>
      <c r="O81" s="110">
        <f t="shared" si="17"/>
        <v>-1</v>
      </c>
      <c r="P81" s="25"/>
    </row>
    <row r="82" spans="2:16" x14ac:dyDescent="0.25">
      <c r="B82" s="22"/>
      <c r="C82" s="89" t="s">
        <v>82</v>
      </c>
      <c r="D82" s="90"/>
      <c r="E82" s="108">
        <v>2.4027382999999976</v>
      </c>
      <c r="F82" s="88">
        <v>1.3808345</v>
      </c>
      <c r="G82" s="113">
        <f t="shared" si="15"/>
        <v>1.2297696020804388E-2</v>
      </c>
      <c r="H82" s="110">
        <f t="shared" si="16"/>
        <v>-0.42530799130308894</v>
      </c>
      <c r="I82" s="3"/>
      <c r="J82" s="89" t="s">
        <v>84</v>
      </c>
      <c r="K82" s="90"/>
      <c r="L82" s="108">
        <v>2.8663419999999999</v>
      </c>
      <c r="M82" s="88"/>
      <c r="N82" s="113">
        <f t="shared" si="18"/>
        <v>0</v>
      </c>
      <c r="O82" s="110">
        <f t="shared" si="17"/>
        <v>-1</v>
      </c>
      <c r="P82" s="25"/>
    </row>
    <row r="83" spans="2:16" x14ac:dyDescent="0.25">
      <c r="B83" s="22"/>
      <c r="C83" s="89" t="s">
        <v>74</v>
      </c>
      <c r="D83" s="90"/>
      <c r="E83" s="108">
        <v>1.1948729</v>
      </c>
      <c r="F83" s="88">
        <v>1.1797911000000001</v>
      </c>
      <c r="G83" s="113">
        <f t="shared" si="15"/>
        <v>1.0507205835203591E-2</v>
      </c>
      <c r="H83" s="110">
        <f t="shared" si="16"/>
        <v>-1.2622095622053076E-2</v>
      </c>
      <c r="I83" s="3"/>
      <c r="J83" s="89"/>
      <c r="K83" s="90"/>
      <c r="L83" s="108"/>
      <c r="M83" s="88"/>
      <c r="N83" s="113"/>
      <c r="O83" s="110"/>
      <c r="P83" s="25"/>
    </row>
    <row r="84" spans="2:16" x14ac:dyDescent="0.25">
      <c r="B84" s="22"/>
      <c r="C84" s="89" t="s">
        <v>39</v>
      </c>
      <c r="D84" s="90"/>
      <c r="E84" s="108">
        <v>1.1777287000000001</v>
      </c>
      <c r="F84" s="88">
        <v>0.92540759999999989</v>
      </c>
      <c r="G84" s="113">
        <f t="shared" si="15"/>
        <v>8.2416693384631812E-3</v>
      </c>
      <c r="H84" s="110">
        <f t="shared" si="16"/>
        <v>-0.21424382372612649</v>
      </c>
      <c r="I84" s="3"/>
      <c r="J84" s="89"/>
      <c r="K84" s="90"/>
      <c r="L84" s="108"/>
      <c r="M84" s="88"/>
      <c r="N84" s="113"/>
      <c r="O84" s="110"/>
      <c r="P84" s="25"/>
    </row>
    <row r="85" spans="2:16" x14ac:dyDescent="0.25">
      <c r="B85" s="22"/>
      <c r="C85" s="89" t="s">
        <v>78</v>
      </c>
      <c r="D85" s="90"/>
      <c r="E85" s="108">
        <v>0.6489765999999999</v>
      </c>
      <c r="F85" s="88">
        <v>0.76676870000000008</v>
      </c>
      <c r="G85" s="113">
        <f t="shared" si="15"/>
        <v>6.8288331374015895E-3</v>
      </c>
      <c r="H85" s="110">
        <f t="shared" si="16"/>
        <v>0.1815043870611055</v>
      </c>
      <c r="I85" s="3"/>
      <c r="J85" s="89"/>
      <c r="K85" s="90"/>
      <c r="L85" s="108"/>
      <c r="M85" s="88"/>
      <c r="N85" s="113"/>
      <c r="O85" s="110"/>
      <c r="P85" s="25"/>
    </row>
    <row r="86" spans="2:16" x14ac:dyDescent="0.25">
      <c r="B86" s="22"/>
      <c r="C86" s="89" t="s">
        <v>75</v>
      </c>
      <c r="D86" s="90"/>
      <c r="E86" s="108">
        <v>1.562349</v>
      </c>
      <c r="F86" s="88">
        <v>0.55345794000000093</v>
      </c>
      <c r="G86" s="113">
        <f t="shared" si="15"/>
        <v>4.9290899861066662E-3</v>
      </c>
      <c r="H86" s="110">
        <f t="shared" si="16"/>
        <v>-0.64575268393937524</v>
      </c>
      <c r="I86" s="3"/>
      <c r="J86" s="89"/>
      <c r="K86" s="90"/>
      <c r="L86" s="108"/>
      <c r="M86" s="88"/>
      <c r="N86" s="113"/>
      <c r="O86" s="110"/>
      <c r="P86" s="25"/>
    </row>
    <row r="87" spans="2:16" x14ac:dyDescent="0.25">
      <c r="B87" s="22"/>
      <c r="C87" s="89" t="s">
        <v>195</v>
      </c>
      <c r="D87" s="98"/>
      <c r="E87" s="108">
        <v>0.32938839999999991</v>
      </c>
      <c r="F87" s="88">
        <v>0.51967929999999996</v>
      </c>
      <c r="G87" s="113">
        <f t="shared" si="15"/>
        <v>4.6282578105518142E-3</v>
      </c>
      <c r="H87" s="110">
        <f t="shared" si="16"/>
        <v>0.57770977970080328</v>
      </c>
      <c r="I87" s="3"/>
      <c r="J87" s="89"/>
      <c r="K87" s="98"/>
      <c r="L87" s="108"/>
      <c r="M87" s="88"/>
      <c r="N87" s="113"/>
      <c r="O87" s="110"/>
      <c r="P87" s="25"/>
    </row>
    <row r="88" spans="2:16" x14ac:dyDescent="0.25">
      <c r="B88" s="22"/>
      <c r="C88" s="89" t="s">
        <v>34</v>
      </c>
      <c r="D88" s="90"/>
      <c r="E88" s="108">
        <v>0.50108759999999997</v>
      </c>
      <c r="F88" s="88">
        <v>0.45410050000000002</v>
      </c>
      <c r="G88" s="113">
        <f t="shared" si="15"/>
        <v>4.0442137793452321E-3</v>
      </c>
      <c r="H88" s="110">
        <f t="shared" si="16"/>
        <v>-9.3770230993542758E-2</v>
      </c>
      <c r="I88" s="3"/>
      <c r="J88" s="89"/>
      <c r="K88" s="90"/>
      <c r="L88" s="108"/>
      <c r="M88" s="88"/>
      <c r="N88" s="113"/>
      <c r="O88" s="110"/>
      <c r="P88" s="25"/>
    </row>
    <row r="89" spans="2:16" x14ac:dyDescent="0.25">
      <c r="B89" s="22"/>
      <c r="C89" s="93" t="s">
        <v>41</v>
      </c>
      <c r="D89" s="94"/>
      <c r="E89" s="111">
        <f>+E90-SUM(E72:E88)</f>
        <v>3.2672810499991698</v>
      </c>
      <c r="F89" s="96">
        <f>+F90-SUM(F72:F88)</f>
        <v>3.0664897799993867</v>
      </c>
      <c r="G89" s="114">
        <f>+F89/F$90</f>
        <v>2.7310122368274969E-2</v>
      </c>
      <c r="H89" s="112">
        <f t="shared" si="16"/>
        <v>-6.1455157033348584E-2</v>
      </c>
      <c r="I89" s="3"/>
      <c r="J89" s="93" t="s">
        <v>41</v>
      </c>
      <c r="K89" s="94"/>
      <c r="L89" s="111">
        <f>+L90-SUM(L72:L88)</f>
        <v>-3.5070000001269364E-4</v>
      </c>
      <c r="M89" s="96">
        <f>+M90-SUM(M72:M88)</f>
        <v>-1.8190000000117834E-4</v>
      </c>
      <c r="N89" s="114">
        <f>+M89/M$90</f>
        <v>-1.7105832346026664E-6</v>
      </c>
      <c r="O89" s="112">
        <f t="shared" si="17"/>
        <v>-0.48132306816482906</v>
      </c>
      <c r="P89" s="25"/>
    </row>
    <row r="90" spans="2:16" x14ac:dyDescent="0.25">
      <c r="B90" s="22"/>
      <c r="C90" s="100" t="s">
        <v>2</v>
      </c>
      <c r="D90" s="101"/>
      <c r="E90" s="87">
        <f>+H12</f>
        <v>106.699</v>
      </c>
      <c r="F90" s="87">
        <f>+I12</f>
        <v>112.28400000000001</v>
      </c>
      <c r="G90" s="74">
        <f>+F90/F$90</f>
        <v>1</v>
      </c>
      <c r="H90" s="102">
        <f t="shared" si="16"/>
        <v>5.2343508374024239E-2</v>
      </c>
      <c r="I90" s="8"/>
      <c r="J90" s="100" t="s">
        <v>13</v>
      </c>
      <c r="K90" s="101"/>
      <c r="L90" s="87">
        <f>+H22</f>
        <v>102.321</v>
      </c>
      <c r="M90" s="87">
        <f>+I22</f>
        <v>106.33799999999999</v>
      </c>
      <c r="N90" s="74">
        <f>+M90/M$90</f>
        <v>1</v>
      </c>
      <c r="O90" s="102">
        <f t="shared" si="17"/>
        <v>3.925880317823327E-2</v>
      </c>
      <c r="P90" s="25"/>
    </row>
    <row r="91" spans="2:16" x14ac:dyDescent="0.25">
      <c r="B91" s="22"/>
      <c r="C91" s="82" t="s">
        <v>25</v>
      </c>
      <c r="D91" s="8"/>
      <c r="E91" s="33"/>
      <c r="F91" s="8"/>
      <c r="G91" s="8"/>
      <c r="H91" s="8"/>
      <c r="I91" s="8"/>
      <c r="J91" s="82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31</v>
      </c>
      <c r="D98" s="252"/>
      <c r="E98" s="252"/>
      <c r="F98" s="252"/>
      <c r="G98" s="252"/>
      <c r="H98" s="252"/>
      <c r="I98" s="8"/>
      <c r="J98" s="252" t="s">
        <v>32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23</v>
      </c>
      <c r="D99" s="253"/>
      <c r="E99" s="253"/>
      <c r="F99" s="253"/>
      <c r="G99" s="253"/>
      <c r="H99" s="253"/>
      <c r="I99" s="8"/>
      <c r="J99" s="253" t="s">
        <v>23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46</v>
      </c>
      <c r="D100" s="251"/>
      <c r="E100" s="77">
        <v>2015</v>
      </c>
      <c r="F100" s="78">
        <v>2016</v>
      </c>
      <c r="G100" s="78" t="s">
        <v>19</v>
      </c>
      <c r="H100" s="78" t="s">
        <v>20</v>
      </c>
      <c r="I100" s="8"/>
      <c r="J100" s="250" t="s">
        <v>46</v>
      </c>
      <c r="K100" s="251"/>
      <c r="L100" s="77">
        <v>2015</v>
      </c>
      <c r="M100" s="78">
        <v>2016</v>
      </c>
      <c r="N100" s="78" t="s">
        <v>19</v>
      </c>
      <c r="O100" s="78" t="s">
        <v>20</v>
      </c>
      <c r="P100" s="25"/>
    </row>
    <row r="101" spans="2:16" x14ac:dyDescent="0.25">
      <c r="B101" s="22"/>
      <c r="C101" s="105" t="str">
        <f>+C72</f>
        <v xml:space="preserve">Chile </v>
      </c>
      <c r="D101" s="115"/>
      <c r="E101" s="107">
        <f t="shared" ref="E101:F101" si="19">+E72</f>
        <v>46.487022800000858</v>
      </c>
      <c r="F101" s="99">
        <f t="shared" si="19"/>
        <v>47.431592160000612</v>
      </c>
      <c r="G101" s="116">
        <f>+F101/F101</f>
        <v>1</v>
      </c>
      <c r="H101" s="109">
        <f>IFERROR(F101/E101-1," - ")</f>
        <v>2.0318990184928332E-2</v>
      </c>
      <c r="I101" s="8"/>
      <c r="J101" s="105" t="str">
        <f>+J72</f>
        <v>Estados Unidos</v>
      </c>
      <c r="K101" s="115"/>
      <c r="L101" s="107">
        <f t="shared" ref="L101:M101" si="20">+L72</f>
        <v>4.2420362000000003</v>
      </c>
      <c r="M101" s="99">
        <f t="shared" si="20"/>
        <v>28.948006299999999</v>
      </c>
      <c r="N101" s="116">
        <f>+M101/M101</f>
        <v>1</v>
      </c>
      <c r="O101" s="109">
        <f>IFERROR(M101/L101-1," - ")</f>
        <v>5.8240828072141388</v>
      </c>
      <c r="P101" s="25"/>
    </row>
    <row r="102" spans="2:16" x14ac:dyDescent="0.25">
      <c r="B102" s="22"/>
      <c r="C102" s="89" t="s">
        <v>182</v>
      </c>
      <c r="D102" s="90"/>
      <c r="E102" s="91">
        <v>14.276471900000001</v>
      </c>
      <c r="F102" s="88">
        <v>11.966260199999995</v>
      </c>
      <c r="G102" s="113">
        <f>+F102/F101</f>
        <v>0.25228459883097126</v>
      </c>
      <c r="H102" s="110">
        <f t="shared" ref="H102:H112" si="21">IFERROR(F102/E102-1," - ")</f>
        <v>-0.16181951088349811</v>
      </c>
      <c r="I102" s="8"/>
      <c r="J102" s="89" t="s">
        <v>60</v>
      </c>
      <c r="K102" s="90"/>
      <c r="L102" s="91"/>
      <c r="M102" s="88">
        <v>28.528145900000002</v>
      </c>
      <c r="N102" s="113">
        <f>+M102/M101</f>
        <v>0.98549605124274142</v>
      </c>
      <c r="O102" s="110" t="str">
        <f t="shared" ref="O102:O112" si="22">IFERROR(M102/L102-1," - ")</f>
        <v xml:space="preserve"> - </v>
      </c>
      <c r="P102" s="25"/>
    </row>
    <row r="103" spans="2:16" x14ac:dyDescent="0.25">
      <c r="B103" s="22"/>
      <c r="C103" s="89" t="s">
        <v>142</v>
      </c>
      <c r="D103" s="90"/>
      <c r="E103" s="91">
        <v>7.5388791999999887</v>
      </c>
      <c r="F103" s="88">
        <v>7.9581858399999792</v>
      </c>
      <c r="G103" s="113">
        <f>+F103/F101</f>
        <v>0.16778238885919525</v>
      </c>
      <c r="H103" s="110">
        <f t="shared" si="21"/>
        <v>5.5619227855513431E-2</v>
      </c>
      <c r="I103" s="8"/>
      <c r="J103" s="89" t="s">
        <v>58</v>
      </c>
      <c r="K103" s="90"/>
      <c r="L103" s="91">
        <v>4.2420362000000003</v>
      </c>
      <c r="M103" s="88">
        <v>0.41986040000000002</v>
      </c>
      <c r="N103" s="113">
        <f>+M103/M101</f>
        <v>1.4503948757258632E-2</v>
      </c>
      <c r="O103" s="110">
        <f t="shared" si="22"/>
        <v>-0.90102385264887652</v>
      </c>
      <c r="P103" s="25"/>
    </row>
    <row r="104" spans="2:16" x14ac:dyDescent="0.25">
      <c r="B104" s="22"/>
      <c r="C104" s="89" t="s">
        <v>180</v>
      </c>
      <c r="D104" s="90"/>
      <c r="E104" s="91">
        <v>4.1629070399999941</v>
      </c>
      <c r="F104" s="88">
        <v>4.1006246000000015</v>
      </c>
      <c r="G104" s="113">
        <f>+F104/F101</f>
        <v>8.6453446179234242E-2</v>
      </c>
      <c r="H104" s="110">
        <f t="shared" si="21"/>
        <v>-1.4961285323342843E-2</v>
      </c>
      <c r="I104" s="8"/>
      <c r="J104" s="89"/>
      <c r="K104" s="90"/>
      <c r="L104" s="91"/>
      <c r="M104" s="88"/>
      <c r="N104" s="113">
        <f>+M104/M101</f>
        <v>0</v>
      </c>
      <c r="O104" s="110" t="str">
        <f t="shared" si="22"/>
        <v xml:space="preserve"> - </v>
      </c>
      <c r="P104" s="25"/>
    </row>
    <row r="105" spans="2:16" x14ac:dyDescent="0.25">
      <c r="B105" s="22"/>
      <c r="C105" s="105" t="str">
        <f>+C73</f>
        <v>Brasil</v>
      </c>
      <c r="D105" s="115"/>
      <c r="E105" s="107">
        <f t="shared" ref="E105:F105" si="23">+E73</f>
        <v>17.559498599999998</v>
      </c>
      <c r="F105" s="99">
        <f t="shared" si="23"/>
        <v>16.332306199999994</v>
      </c>
      <c r="G105" s="116">
        <f>+F105/F105</f>
        <v>1</v>
      </c>
      <c r="H105" s="109">
        <f t="shared" si="21"/>
        <v>-6.9887667521440711E-2</v>
      </c>
      <c r="I105" s="8"/>
      <c r="J105" s="105" t="str">
        <f>+J73</f>
        <v>China</v>
      </c>
      <c r="K105" s="115"/>
      <c r="L105" s="107">
        <f t="shared" ref="L105:M105" si="24">+L73</f>
        <v>7.7745637000000007</v>
      </c>
      <c r="M105" s="99">
        <f t="shared" si="24"/>
        <v>26.217982599999996</v>
      </c>
      <c r="N105" s="116">
        <f>+M105/M105</f>
        <v>1</v>
      </c>
      <c r="O105" s="109">
        <f t="shared" si="22"/>
        <v>2.3722770320860569</v>
      </c>
      <c r="P105" s="25"/>
    </row>
    <row r="106" spans="2:16" x14ac:dyDescent="0.25">
      <c r="B106" s="22"/>
      <c r="C106" s="85" t="s">
        <v>142</v>
      </c>
      <c r="D106" s="90"/>
      <c r="E106" s="91">
        <v>11.134683800000001</v>
      </c>
      <c r="F106" s="88">
        <v>9.6268870999999994</v>
      </c>
      <c r="G106" s="113">
        <f>+F106/F105</f>
        <v>0.58943831827008009</v>
      </c>
      <c r="H106" s="110">
        <f t="shared" si="21"/>
        <v>-0.13541441562983603</v>
      </c>
      <c r="I106" s="8"/>
      <c r="J106" s="89" t="s">
        <v>56</v>
      </c>
      <c r="K106" s="90"/>
      <c r="L106" s="91"/>
      <c r="M106" s="88">
        <v>22.789390000000001</v>
      </c>
      <c r="N106" s="113">
        <f>+M106/M105</f>
        <v>0.86922744391477336</v>
      </c>
      <c r="O106" s="110" t="str">
        <f t="shared" si="22"/>
        <v xml:space="preserve"> - </v>
      </c>
      <c r="P106" s="25"/>
    </row>
    <row r="107" spans="2:16" x14ac:dyDescent="0.25">
      <c r="B107" s="22"/>
      <c r="C107" s="89" t="s">
        <v>178</v>
      </c>
      <c r="D107" s="90"/>
      <c r="E107" s="91">
        <v>3.7305251000000013</v>
      </c>
      <c r="F107" s="88">
        <v>5.2985136999999991</v>
      </c>
      <c r="G107" s="113">
        <f>+F107/F105</f>
        <v>0.32441919929225921</v>
      </c>
      <c r="H107" s="110">
        <f t="shared" si="21"/>
        <v>0.42031310820023626</v>
      </c>
      <c r="I107" s="8"/>
      <c r="J107" s="89" t="s">
        <v>58</v>
      </c>
      <c r="K107" s="90"/>
      <c r="L107" s="91">
        <v>1.7109742999999999</v>
      </c>
      <c r="M107" s="88">
        <v>2.3739803999999998</v>
      </c>
      <c r="N107" s="113">
        <f>+M107/M105</f>
        <v>9.0547790660292837E-2</v>
      </c>
      <c r="O107" s="110">
        <f t="shared" si="22"/>
        <v>0.38750207995526287</v>
      </c>
      <c r="P107" s="25"/>
    </row>
    <row r="108" spans="2:16" x14ac:dyDescent="0.25">
      <c r="B108" s="22"/>
      <c r="C108" s="93" t="s">
        <v>179</v>
      </c>
      <c r="D108" s="94"/>
      <c r="E108" s="95">
        <v>1.9893121999999994</v>
      </c>
      <c r="F108" s="96">
        <v>0.85495810000000005</v>
      </c>
      <c r="G108" s="113">
        <f>+F108/F105</f>
        <v>5.2347665389716996E-2</v>
      </c>
      <c r="H108" s="110">
        <f t="shared" si="21"/>
        <v>-0.57022427148438526</v>
      </c>
      <c r="I108" s="8"/>
      <c r="J108" s="93" t="s">
        <v>176</v>
      </c>
      <c r="K108" s="94"/>
      <c r="L108" s="95">
        <v>1.4890433999999999</v>
      </c>
      <c r="M108" s="96">
        <v>1.0546122</v>
      </c>
      <c r="N108" s="113">
        <f>+M108/M105</f>
        <v>4.0224765424933959E-2</v>
      </c>
      <c r="O108" s="110">
        <f t="shared" si="22"/>
        <v>-0.29175187237658751</v>
      </c>
      <c r="P108" s="25"/>
    </row>
    <row r="109" spans="2:16" x14ac:dyDescent="0.25">
      <c r="B109" s="22"/>
      <c r="C109" s="105" t="str">
        <f>+C74</f>
        <v>Estados Unidos</v>
      </c>
      <c r="D109" s="126"/>
      <c r="E109" s="107">
        <f t="shared" ref="E109:F109" si="25">+E74</f>
        <v>8.2182959999999969</v>
      </c>
      <c r="F109" s="99">
        <f t="shared" si="25"/>
        <v>15.60346562</v>
      </c>
      <c r="G109" s="109">
        <f>+F109/F109</f>
        <v>1</v>
      </c>
      <c r="H109" s="109">
        <f t="shared" si="21"/>
        <v>0.8986254109124332</v>
      </c>
      <c r="I109" s="8"/>
      <c r="J109" s="105" t="str">
        <f>+J74</f>
        <v xml:space="preserve">Chile </v>
      </c>
      <c r="K109" s="126"/>
      <c r="L109" s="107">
        <f t="shared" ref="L109:M109" si="26">+L74</f>
        <v>30.610102699999999</v>
      </c>
      <c r="M109" s="99">
        <f t="shared" si="26"/>
        <v>25.764390899999995</v>
      </c>
      <c r="N109" s="109">
        <f>+M109/M109</f>
        <v>1</v>
      </c>
      <c r="O109" s="109">
        <f t="shared" si="22"/>
        <v>-0.15830433002761546</v>
      </c>
      <c r="P109" s="25"/>
    </row>
    <row r="110" spans="2:16" x14ac:dyDescent="0.25">
      <c r="B110" s="22"/>
      <c r="C110" s="89" t="s">
        <v>158</v>
      </c>
      <c r="D110" s="90"/>
      <c r="E110" s="91">
        <v>6.2199546999999979</v>
      </c>
      <c r="F110" s="88">
        <v>12.586952319999998</v>
      </c>
      <c r="G110" s="110">
        <f>+F110/F109</f>
        <v>0.80667671058065871</v>
      </c>
      <c r="H110" s="110">
        <f t="shared" si="21"/>
        <v>1.0236405130088815</v>
      </c>
      <c r="I110" s="8"/>
      <c r="J110" s="89" t="s">
        <v>58</v>
      </c>
      <c r="K110" s="90"/>
      <c r="L110" s="91">
        <v>30.600505499999997</v>
      </c>
      <c r="M110" s="88">
        <v>25.762268899999995</v>
      </c>
      <c r="N110" s="110">
        <f>+M110/M109</f>
        <v>0.9999176382625059</v>
      </c>
      <c r="O110" s="110">
        <f t="shared" si="22"/>
        <v>-0.15810969527938035</v>
      </c>
      <c r="P110" s="25"/>
    </row>
    <row r="111" spans="2:16" x14ac:dyDescent="0.25">
      <c r="B111" s="22"/>
      <c r="C111" s="89" t="s">
        <v>55</v>
      </c>
      <c r="D111" s="90"/>
      <c r="E111" s="91">
        <v>4.61371E-2</v>
      </c>
      <c r="F111" s="88">
        <v>1.3537794000000003</v>
      </c>
      <c r="G111" s="110">
        <f>+F111/F109</f>
        <v>8.6761456266790576E-2</v>
      </c>
      <c r="H111" s="110">
        <f t="shared" si="21"/>
        <v>28.342533449219832</v>
      </c>
      <c r="I111" s="8"/>
      <c r="J111" s="89" t="s">
        <v>56</v>
      </c>
      <c r="K111" s="90"/>
      <c r="L111" s="91">
        <v>9.5172E-3</v>
      </c>
      <c r="M111" s="88">
        <v>2E-3</v>
      </c>
      <c r="N111" s="110">
        <f>+M111/M109</f>
        <v>7.7626519787044547E-5</v>
      </c>
      <c r="O111" s="110">
        <f t="shared" si="22"/>
        <v>-0.78985415878619758</v>
      </c>
      <c r="P111" s="25"/>
    </row>
    <row r="112" spans="2:16" x14ac:dyDescent="0.25">
      <c r="B112" s="22"/>
      <c r="C112" s="93" t="s">
        <v>71</v>
      </c>
      <c r="D112" s="94"/>
      <c r="E112" s="95">
        <v>0.63328600000000002</v>
      </c>
      <c r="F112" s="96">
        <v>1.1549169999999997</v>
      </c>
      <c r="G112" s="112">
        <f>+F112/F109</f>
        <v>7.4016697836643788E-2</v>
      </c>
      <c r="H112" s="112">
        <f t="shared" si="21"/>
        <v>0.82368945468556021</v>
      </c>
      <c r="I112" s="8"/>
      <c r="J112" s="93" t="s">
        <v>177</v>
      </c>
      <c r="K112" s="94"/>
      <c r="L112" s="95">
        <v>8.0000000000000007E-5</v>
      </c>
      <c r="M112" s="96">
        <v>1.22E-4</v>
      </c>
      <c r="N112" s="112">
        <f>+M112/M109</f>
        <v>4.7352177070097171E-6</v>
      </c>
      <c r="O112" s="112">
        <f t="shared" si="22"/>
        <v>0.52499999999999991</v>
      </c>
      <c r="P112" s="25"/>
    </row>
    <row r="113" spans="2:16" x14ac:dyDescent="0.25">
      <c r="B113" s="22"/>
      <c r="C113" s="82" t="s">
        <v>25</v>
      </c>
      <c r="D113" s="8"/>
      <c r="E113" s="33"/>
      <c r="F113" s="8"/>
      <c r="G113" s="8"/>
      <c r="H113" s="8"/>
      <c r="I113" s="8"/>
      <c r="J113" s="82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98:H98"/>
    <mergeCell ref="J98:O98"/>
    <mergeCell ref="C99:H99"/>
    <mergeCell ref="J99:O99"/>
    <mergeCell ref="C100:D100"/>
    <mergeCell ref="J100:K100"/>
    <mergeCell ref="C71:D71"/>
    <mergeCell ref="J71:K71"/>
    <mergeCell ref="C36:H36"/>
    <mergeCell ref="J36:O36"/>
    <mergeCell ref="C37:H37"/>
    <mergeCell ref="J37:O37"/>
    <mergeCell ref="C38:D38"/>
    <mergeCell ref="J38:K38"/>
    <mergeCell ref="C66:O68"/>
    <mergeCell ref="C69:H69"/>
    <mergeCell ref="J69:O69"/>
    <mergeCell ref="C70:H70"/>
    <mergeCell ref="J70:O70"/>
    <mergeCell ref="C33:O35"/>
    <mergeCell ref="B1:P1"/>
    <mergeCell ref="C7:O8"/>
    <mergeCell ref="F9:L9"/>
    <mergeCell ref="F10:L10"/>
    <mergeCell ref="F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INFORME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2017-03-27T22:43:58Z</dcterms:modified>
</cp:coreProperties>
</file>